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10" firstSheet="4" activeTab="6"/>
  </bookViews>
  <sheets>
    <sheet name="단가기준" sheetId="1" r:id="rId1"/>
    <sheet name="미진동암파쇄" sheetId="2" r:id="rId2"/>
    <sheet name="정밀진동제어발파" sheetId="3" r:id="rId3"/>
    <sheet name="2-5m3(진동제어-소규모)" sheetId="4" r:id="rId4"/>
    <sheet name="5-10m3(진동제어-중규모)" sheetId="5" r:id="rId5"/>
    <sheet name="10-20m3(일반발파)" sheetId="6" r:id="rId6"/>
    <sheet name="20m3이상(대규모발파) " sheetId="7" r:id="rId7"/>
  </sheets>
  <definedNames>
    <definedName name="_xlnm.Print_Area" localSheetId="3">'2-5m3(진동제어-소규모)'!$A$1:$M$55</definedName>
    <definedName name="_xlnm.Print_Titles" localSheetId="3">'2-5m3(진동제어-소규모)'!$3:$3</definedName>
    <definedName name="_xlnm.Print_Titles" localSheetId="4">'5-10m3(진동제어-중규모)'!$3:$3</definedName>
    <definedName name="_xlnm.Print_Titles" localSheetId="1">'미진동암파쇄'!$2:$2</definedName>
    <definedName name="_xlnm.Print_Titles" localSheetId="2">'정밀진동제어발파'!$2:$2</definedName>
  </definedNames>
  <calcPr fullCalcOnLoad="1"/>
</workbook>
</file>

<file path=xl/sharedStrings.xml><?xml version="1.0" encoding="utf-8"?>
<sst xmlns="http://schemas.openxmlformats.org/spreadsheetml/2006/main" count="704" uniqueCount="240">
  <si>
    <t>재료비</t>
  </si>
  <si>
    <t>노무비</t>
  </si>
  <si>
    <t>경비</t>
  </si>
  <si>
    <t>합계</t>
  </si>
  <si>
    <t xml:space="preserve"> 1) 폭   약 : </t>
  </si>
  <si>
    <t>kg</t>
  </si>
  <si>
    <t>*</t>
  </si>
  <si>
    <t>=</t>
  </si>
  <si>
    <t xml:space="preserve"> 2) 뇌   관 : </t>
  </si>
  <si>
    <t>EA</t>
  </si>
  <si>
    <t xml:space="preserve"> 3) 빗   트 : </t>
  </si>
  <si>
    <t xml:space="preserve"> 4) 로   트 : </t>
  </si>
  <si>
    <t>[T38*3050]</t>
  </si>
  <si>
    <t xml:space="preserve"> 5) 샹크로트 : </t>
  </si>
  <si>
    <t>[T38*380]</t>
  </si>
  <si>
    <t xml:space="preserve"> 6) 슬리브 : </t>
  </si>
  <si>
    <t>[T38*190]</t>
  </si>
  <si>
    <t xml:space="preserve"> 7) 화약공 : </t>
  </si>
  <si>
    <t>인</t>
  </si>
  <si>
    <t xml:space="preserve"> 8) 인   부 :</t>
  </si>
  <si>
    <r>
      <t xml:space="preserve"> 1) 크롤러 드릴(17m</t>
    </r>
    <r>
      <rPr>
        <vertAlign val="superscript"/>
        <sz val="9"/>
        <rFont val="돋움"/>
        <family val="3"/>
      </rPr>
      <t>3</t>
    </r>
    <r>
      <rPr>
        <sz val="9"/>
        <rFont val="돋움"/>
        <family val="3"/>
      </rPr>
      <t>/m in)</t>
    </r>
  </si>
  <si>
    <t xml:space="preserve">   경   비 : </t>
  </si>
  <si>
    <t>Hr</t>
  </si>
  <si>
    <t xml:space="preserve">   노무비 : </t>
  </si>
  <si>
    <t xml:space="preserve"> 2) 공기압축기(600cfm)</t>
  </si>
  <si>
    <t xml:space="preserve">   재료비 : </t>
  </si>
  <si>
    <t xml:space="preserve">   경   비 : </t>
  </si>
  <si>
    <t>Hr</t>
  </si>
  <si>
    <t>*</t>
  </si>
  <si>
    <t>=</t>
  </si>
  <si>
    <t>소계:</t>
  </si>
  <si>
    <t xml:space="preserve">  경   비 : </t>
  </si>
  <si>
    <t xml:space="preserve">  노무비 : </t>
  </si>
  <si>
    <t xml:space="preserve">  재료비 : </t>
  </si>
  <si>
    <t>4. 집 토(불도쟈 32ton)</t>
  </si>
  <si>
    <r>
      <t xml:space="preserve">  q1 = 5.5 * 0.96 = 5.28 m</t>
    </r>
    <r>
      <rPr>
        <vertAlign val="superscript"/>
        <sz val="9"/>
        <rFont val="돋움"/>
        <family val="3"/>
      </rPr>
      <t>3</t>
    </r>
  </si>
  <si>
    <t xml:space="preserve">  V1 = 40 m/min,   V2 = 43 m/min</t>
  </si>
  <si>
    <t xml:space="preserve">  경   비 : </t>
  </si>
  <si>
    <t>/</t>
  </si>
  <si>
    <t>=</t>
  </si>
  <si>
    <t xml:space="preserve">  노무비 : </t>
  </si>
  <si>
    <t xml:space="preserve">  재료비 : </t>
  </si>
  <si>
    <t>=</t>
  </si>
  <si>
    <t>산출근거</t>
  </si>
  <si>
    <t xml:space="preserve"> 1) 폭   약 : </t>
  </si>
  <si>
    <t>kg</t>
  </si>
  <si>
    <t xml:space="preserve"> 2) 뇌   관 : </t>
  </si>
  <si>
    <t>EA</t>
  </si>
  <si>
    <t xml:space="preserve"> 3) 빗   트 : </t>
  </si>
  <si>
    <t>인</t>
  </si>
  <si>
    <t>2. 기계 사용료</t>
  </si>
  <si>
    <t xml:space="preserve">   노무비 : </t>
  </si>
  <si>
    <t xml:space="preserve">   재료비 : </t>
  </si>
  <si>
    <t>/</t>
  </si>
  <si>
    <t xml:space="preserve">  노무비 : </t>
  </si>
  <si>
    <t xml:space="preserve">  재료비 : </t>
  </si>
  <si>
    <t>소계</t>
  </si>
  <si>
    <t>2) 치즐소모량</t>
  </si>
  <si>
    <t xml:space="preserve">  재료비:</t>
  </si>
  <si>
    <t>[에멀젼 폭약, 32mm]</t>
  </si>
  <si>
    <t xml:space="preserve">[전기뇌관, 3.5m] </t>
  </si>
  <si>
    <t>[R32*45mm]</t>
  </si>
  <si>
    <t>4. 발파보호공</t>
  </si>
  <si>
    <t>1) 발파석소할</t>
  </si>
  <si>
    <t>3. 2차 굴착(대형브레이카 0.7㎥)</t>
  </si>
  <si>
    <t>1) 설치 및 제거( 백호우 0.7㎥)</t>
  </si>
  <si>
    <t>2) 발파보호매트</t>
  </si>
  <si>
    <t>%</t>
  </si>
  <si>
    <t>5. 집 토(불도쟈 32ton)</t>
  </si>
  <si>
    <t>(기계경비의 5%)</t>
  </si>
  <si>
    <t>[에멀젼 폭약, 50mm]</t>
  </si>
  <si>
    <t>[T38*76mm]</t>
  </si>
  <si>
    <t>[T38*76mm]</t>
  </si>
  <si>
    <t xml:space="preserve"> 4) 로   트 : </t>
  </si>
  <si>
    <t>[T38*3050]</t>
  </si>
  <si>
    <t xml:space="preserve"> 5) 샹크로트 : </t>
  </si>
  <si>
    <t>[T38*380]</t>
  </si>
  <si>
    <t xml:space="preserve"> 6) 슬리브 : </t>
  </si>
  <si>
    <t>[T38*190]</t>
  </si>
  <si>
    <t xml:space="preserve"> 7) 화약공 : </t>
  </si>
  <si>
    <t xml:space="preserve"> 8) 인   부 :</t>
  </si>
  <si>
    <r>
      <t xml:space="preserve"> 1) 크롤러 드릴(17m</t>
    </r>
    <r>
      <rPr>
        <vertAlign val="superscript"/>
        <sz val="9"/>
        <rFont val="돋움"/>
        <family val="3"/>
      </rPr>
      <t>3</t>
    </r>
    <r>
      <rPr>
        <sz val="9"/>
        <rFont val="돋움"/>
        <family val="3"/>
      </rPr>
      <t>/m in)</t>
    </r>
  </si>
  <si>
    <t xml:space="preserve"> 2) 공기압축기(600cfm)</t>
  </si>
  <si>
    <t>2) 치즐소모량</t>
  </si>
  <si>
    <t xml:space="preserve">  재료비:</t>
  </si>
  <si>
    <t xml:space="preserve"> 1) 폭   약 : </t>
  </si>
  <si>
    <t>kg</t>
  </si>
  <si>
    <t>*</t>
  </si>
  <si>
    <t>[에멀젼 폭약, 50mm]</t>
  </si>
  <si>
    <t>=</t>
  </si>
  <si>
    <t xml:space="preserve"> 2) 뇌   관 : </t>
  </si>
  <si>
    <t>EA</t>
  </si>
  <si>
    <t xml:space="preserve"> 3) 빗   트 : </t>
  </si>
  <si>
    <t>[T38*76mm]</t>
  </si>
  <si>
    <t xml:space="preserve"> 4) 로   트 : </t>
  </si>
  <si>
    <t>[T38*3050]</t>
  </si>
  <si>
    <t xml:space="preserve"> 5) 샹크로트 : </t>
  </si>
  <si>
    <t>[T38*380]</t>
  </si>
  <si>
    <t xml:space="preserve"> 6) 슬리브 : </t>
  </si>
  <si>
    <t>[T38*190]</t>
  </si>
  <si>
    <t xml:space="preserve"> 7) 화약공 : </t>
  </si>
  <si>
    <t>인</t>
  </si>
  <si>
    <t xml:space="preserve"> 8) 인   부 :</t>
  </si>
  <si>
    <t xml:space="preserve">   잡재료비 :</t>
  </si>
  <si>
    <t>%</t>
  </si>
  <si>
    <t>(재료비의 5%)</t>
  </si>
  <si>
    <t>2. 기계 사용료</t>
  </si>
  <si>
    <r>
      <t xml:space="preserve"> 1) 크롤러 드릴(17m</t>
    </r>
    <r>
      <rPr>
        <vertAlign val="superscript"/>
        <sz val="9"/>
        <rFont val="돋움"/>
        <family val="3"/>
      </rPr>
      <t>3</t>
    </r>
    <r>
      <rPr>
        <sz val="9"/>
        <rFont val="돋움"/>
        <family val="3"/>
      </rPr>
      <t>/m in)</t>
    </r>
  </si>
  <si>
    <t xml:space="preserve">   경   비 : </t>
  </si>
  <si>
    <t>Hr</t>
  </si>
  <si>
    <t xml:space="preserve">   노무비 : </t>
  </si>
  <si>
    <t xml:space="preserve"> 2) 공기압축기(600cfm)</t>
  </si>
  <si>
    <t xml:space="preserve">   재료비 : </t>
  </si>
  <si>
    <t xml:space="preserve">  경   비 : </t>
  </si>
  <si>
    <t>/</t>
  </si>
  <si>
    <t xml:space="preserve">  노무비 : </t>
  </si>
  <si>
    <t xml:space="preserve">  재료비 : </t>
  </si>
  <si>
    <t>1) 설치 및 제거( 백호우 0.7㎥)</t>
  </si>
  <si>
    <t>2) 발파보호매트</t>
  </si>
  <si>
    <t>(기계경비의 5%)</t>
  </si>
  <si>
    <t xml:space="preserve"> 1) 폭   약 : </t>
  </si>
  <si>
    <t>kg</t>
  </si>
  <si>
    <t>*</t>
  </si>
  <si>
    <t>[에멀젼 폭약, 50mm]</t>
  </si>
  <si>
    <t>=</t>
  </si>
  <si>
    <t xml:space="preserve"> 2) 뇌   관 : </t>
  </si>
  <si>
    <t>EA</t>
  </si>
  <si>
    <t xml:space="preserve"> 3) 빗   트 : </t>
  </si>
  <si>
    <t>[T38*76mm]</t>
  </si>
  <si>
    <t xml:space="preserve"> 4) 로   트 : </t>
  </si>
  <si>
    <t>[T38*3050]</t>
  </si>
  <si>
    <t xml:space="preserve"> 5) 샹크로트 : </t>
  </si>
  <si>
    <t>[T38*380]</t>
  </si>
  <si>
    <t xml:space="preserve"> 6) 슬리브 : </t>
  </si>
  <si>
    <t>[T38*190]</t>
  </si>
  <si>
    <t xml:space="preserve"> 7) 화약공 : </t>
  </si>
  <si>
    <t>인</t>
  </si>
  <si>
    <t xml:space="preserve"> 8) 인   부 :</t>
  </si>
  <si>
    <t>2. 기계 사용료</t>
  </si>
  <si>
    <r>
      <t xml:space="preserve"> 1) 크롤러 드릴(17m</t>
    </r>
    <r>
      <rPr>
        <vertAlign val="superscript"/>
        <sz val="9"/>
        <rFont val="돋움"/>
        <family val="3"/>
      </rPr>
      <t>3</t>
    </r>
    <r>
      <rPr>
        <sz val="9"/>
        <rFont val="돋움"/>
        <family val="3"/>
      </rPr>
      <t>/m in)</t>
    </r>
  </si>
  <si>
    <t xml:space="preserve">   경   비 : </t>
  </si>
  <si>
    <t>Hr</t>
  </si>
  <si>
    <t xml:space="preserve">   노무비 : </t>
  </si>
  <si>
    <t xml:space="preserve"> 2) 공기압축기(600cfm)</t>
  </si>
  <si>
    <t xml:space="preserve">   재료비 : </t>
  </si>
  <si>
    <t xml:space="preserve">  경   비 : </t>
  </si>
  <si>
    <t>/</t>
  </si>
  <si>
    <t xml:space="preserve">  노무비 : </t>
  </si>
  <si>
    <t xml:space="preserve">  재료비 : </t>
  </si>
  <si>
    <t>소계:</t>
  </si>
  <si>
    <t>소계:</t>
  </si>
  <si>
    <t>소계:</t>
  </si>
  <si>
    <t>소계</t>
  </si>
  <si>
    <t>소계</t>
  </si>
  <si>
    <t>소계:</t>
  </si>
  <si>
    <t>소계:</t>
  </si>
  <si>
    <t xml:space="preserve">     2. 발파지역 주변에 보안물건이 없을시에는 발파보호공을 제외한다.</t>
  </si>
  <si>
    <t>산출근거</t>
  </si>
  <si>
    <t>재료비</t>
  </si>
  <si>
    <t>노무비</t>
  </si>
  <si>
    <t>경비</t>
  </si>
  <si>
    <t>합계</t>
  </si>
  <si>
    <t>1. 암석절취(건설표준품셈)</t>
  </si>
  <si>
    <t>규격</t>
  </si>
  <si>
    <t>단가</t>
  </si>
  <si>
    <t>1. 암설절취(크롤라드릴)</t>
  </si>
  <si>
    <t>뇌관</t>
  </si>
  <si>
    <t>3.5m</t>
  </si>
  <si>
    <t>4.5m</t>
  </si>
  <si>
    <t>6.0m</t>
  </si>
  <si>
    <t>비트</t>
  </si>
  <si>
    <t>45mm</t>
  </si>
  <si>
    <t>76mm</t>
  </si>
  <si>
    <t>롯트</t>
  </si>
  <si>
    <t>샹크롯트</t>
  </si>
  <si>
    <t>슬리브</t>
  </si>
  <si>
    <t>화약공</t>
  </si>
  <si>
    <t>인부</t>
  </si>
  <si>
    <t>2. 기계사용료</t>
  </si>
  <si>
    <t>1) 크롤라드릴</t>
  </si>
  <si>
    <t>경비</t>
  </si>
  <si>
    <t>노무비</t>
  </si>
  <si>
    <t>재료비</t>
  </si>
  <si>
    <t>2) 공기압축기</t>
  </si>
  <si>
    <t>3. 소할, 보호매트</t>
  </si>
  <si>
    <t>1)기계사용료</t>
  </si>
  <si>
    <t>브레이카</t>
  </si>
  <si>
    <t>백호</t>
  </si>
  <si>
    <t>2)치즐소모량</t>
  </si>
  <si>
    <t>4. 집토(32ton)</t>
  </si>
  <si>
    <t>산출근거</t>
  </si>
  <si>
    <t>1. 암석절취(건설표준품셈)</t>
  </si>
  <si>
    <t xml:space="preserve"> 2) 뇌   관 : </t>
  </si>
  <si>
    <t>=</t>
  </si>
  <si>
    <t>[R32*45mm]</t>
  </si>
  <si>
    <t xml:space="preserve"> 4) 로   트 : </t>
  </si>
  <si>
    <t>인</t>
  </si>
  <si>
    <t>*</t>
  </si>
  <si>
    <t>=</t>
  </si>
  <si>
    <t>소계:</t>
  </si>
  <si>
    <r>
      <t xml:space="preserve"> 1) 크롤러 드릴(17m</t>
    </r>
    <r>
      <rPr>
        <vertAlign val="superscript"/>
        <sz val="9"/>
        <rFont val="돋움"/>
        <family val="3"/>
      </rPr>
      <t>3</t>
    </r>
    <r>
      <rPr>
        <sz val="9"/>
        <rFont val="돋움"/>
        <family val="3"/>
      </rPr>
      <t>/m in)</t>
    </r>
  </si>
  <si>
    <t xml:space="preserve">   경   비 : </t>
  </si>
  <si>
    <t>소계:</t>
  </si>
  <si>
    <t>3. 2차 굴착(대형브레이카 0.7㎥)</t>
  </si>
  <si>
    <t xml:space="preserve">  경   비 : </t>
  </si>
  <si>
    <t>Hr</t>
  </si>
  <si>
    <t>4. 발파보호공</t>
  </si>
  <si>
    <t xml:space="preserve">  경   비 : </t>
  </si>
  <si>
    <t>(기계경비의 5%)</t>
  </si>
  <si>
    <t>5. 집 토(불도쟈 32ton)</t>
  </si>
  <si>
    <t xml:space="preserve">  경   비 : </t>
  </si>
  <si>
    <t>소계</t>
  </si>
  <si>
    <t xml:space="preserve"> 1) 미진동파쇄기 : </t>
  </si>
  <si>
    <t>미진동파쇄기</t>
  </si>
  <si>
    <t xml:space="preserve">[전기뇌관, 3.5m] </t>
  </si>
  <si>
    <t>3. 발파보호공</t>
  </si>
  <si>
    <t xml:space="preserve">     2. 암석을 용도별로 선별하거나 소할이 필요한 경우에는 선별 또는 소할품을 별도 계상할 수 있다.</t>
  </si>
  <si>
    <t xml:space="preserve">     3. 발파지역 주변에 보안물건이 없을시에는 발파보호공을 제외한다.</t>
  </si>
  <si>
    <t xml:space="preserve">     3. 암석 반출을 위한 적재 및 운반등이 용이하도록 소할이 필요한 경우 15%범위내에서 별도 가산할 수 있다.</t>
  </si>
  <si>
    <t>3. 집 토(불도쟈 32ton)</t>
  </si>
  <si>
    <t>미진동 암파쇄 공법(미진동 파쇄기) - TYPE1</t>
  </si>
  <si>
    <t xml:space="preserve">  D = 20m, f = 1/1.625 = 0.62, E = 0.35</t>
  </si>
  <si>
    <t xml:space="preserve">  Cm = 20 / 40 + 20 / 43 + 0.35 = 1.32 min</t>
  </si>
  <si>
    <r>
      <t xml:space="preserve">  Q = 60 * 5.28 * 0.62 * 0.35 / 1.32 = 52.08 m</t>
    </r>
    <r>
      <rPr>
        <vertAlign val="superscript"/>
        <sz val="9"/>
        <rFont val="돋움"/>
        <family val="3"/>
      </rPr>
      <t>3</t>
    </r>
    <r>
      <rPr>
        <sz val="9"/>
        <rFont val="돋움"/>
        <family val="3"/>
      </rPr>
      <t xml:space="preserve"> / Hr</t>
    </r>
  </si>
  <si>
    <t>진동제어(소규모)발파 - 2㎥이상~5㎥미만 (TYPE3)</t>
  </si>
  <si>
    <t>정밀진동제어발파, 2㎥미만 (TYPE2)</t>
  </si>
  <si>
    <t>진동제어(중규모)발파 - 5㎥이상~10㎥미만 (TYPE4)</t>
  </si>
  <si>
    <t>일반발파 - 10㎥이상~20㎥미만 (TYPE5)</t>
  </si>
  <si>
    <t>에멀젼폭약</t>
  </si>
  <si>
    <t>32mm</t>
  </si>
  <si>
    <t>50mm</t>
  </si>
  <si>
    <t>ANFO폭약</t>
  </si>
  <si>
    <t>[ANFO 폭약]</t>
  </si>
  <si>
    <t>대규모발파 - 20㎥이상 (TYPE6)</t>
  </si>
  <si>
    <t>미진동파쇄기</t>
  </si>
  <si>
    <t xml:space="preserve">[전기뇌관, 4.5m] </t>
  </si>
  <si>
    <t xml:space="preserve">[전기뇌관, 6.0m] </t>
  </si>
  <si>
    <t>2006년 하반기 단가기준.</t>
  </si>
  <si>
    <t>주) 1. 재료비, 노무비, 경비는 물가정보 및 적산정보(한국물가정보) 2006년 7월 참고.</t>
  </si>
  <si>
    <t>※ 2006년 하반기 단가기준</t>
  </si>
</sst>
</file>

<file path=xl/styles.xml><?xml version="1.0" encoding="utf-8"?>
<styleSheet xmlns="http://schemas.openxmlformats.org/spreadsheetml/2006/main">
  <numFmts count="3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_);[Red]\(#,##0.0\)"/>
    <numFmt numFmtId="178" formatCode="_-* #,##0.0_-;\-* #,##0.0_-;_-* &quot;-&quot;_-;_-@_-"/>
    <numFmt numFmtId="179" formatCode="0.00000_ "/>
    <numFmt numFmtId="180" formatCode="#,##0_ "/>
    <numFmt numFmtId="181" formatCode="#,##0.0"/>
    <numFmt numFmtId="182" formatCode="#,##0_);[Red]\(#,##0\)"/>
    <numFmt numFmtId="183" formatCode="_-* #,##0.0_-;\-* #,##0.0_-;_-* &quot;-&quot;?_-;_-@_-"/>
    <numFmt numFmtId="184" formatCode="0.00_ "/>
    <numFmt numFmtId="185" formatCode="0.0000_ "/>
    <numFmt numFmtId="186" formatCode="#,##0.0000_ "/>
    <numFmt numFmtId="187" formatCode="0_ "/>
    <numFmt numFmtId="188" formatCode="#,##0.000_ "/>
    <numFmt numFmtId="189" formatCode="#&quot;㎥/hr&quot;"/>
    <numFmt numFmtId="190" formatCode="#"/>
    <numFmt numFmtId="191" formatCode="0.000_ "/>
    <numFmt numFmtId="192" formatCode="#,###&quot;ea/㎥&quot;\ "/>
    <numFmt numFmtId="193" formatCode="#.##&quot;ea/㎥&quot;\ "/>
    <numFmt numFmtId="194" formatCode="0.##&quot;ea/㎥&quot;\ "/>
    <numFmt numFmtId="195" formatCode="#,##0.00_ "/>
    <numFmt numFmtId="196" formatCode="&quot;*&quot;#.\3\3"/>
    <numFmt numFmtId="197" formatCode="&quot;*&quot;#.##\]"/>
    <numFmt numFmtId="198" formatCode="&quot;*&quot;#.##"/>
    <numFmt numFmtId="199" formatCode="&quot;*&quot;0.00"/>
    <numFmt numFmtId="200" formatCode="#,##0.0;[Red]#,##0.0"/>
    <numFmt numFmtId="201" formatCode="0.##&quot;ea/hr&quot;\ "/>
    <numFmt numFmtId="202" formatCode="#,##0.0_ "/>
  </numFmts>
  <fonts count="12">
    <font>
      <sz val="11"/>
      <name val="돋움"/>
      <family val="3"/>
    </font>
    <font>
      <b/>
      <sz val="9"/>
      <name val="돋움"/>
      <family val="3"/>
    </font>
    <font>
      <sz val="8"/>
      <name val="돋움"/>
      <family val="3"/>
    </font>
    <font>
      <sz val="9"/>
      <name val="돋움"/>
      <family val="3"/>
    </font>
    <font>
      <vertAlign val="superscript"/>
      <sz val="9"/>
      <name val="돋움"/>
      <family val="3"/>
    </font>
    <font>
      <sz val="11"/>
      <color indexed="8"/>
      <name val="돋움"/>
      <family val="3"/>
    </font>
    <font>
      <b/>
      <sz val="9"/>
      <color indexed="12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9"/>
      <color indexed="10"/>
      <name val="돋움"/>
      <family val="3"/>
    </font>
    <font>
      <b/>
      <sz val="11"/>
      <name val="돋움"/>
      <family val="3"/>
    </font>
    <font>
      <sz val="9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8" fontId="3" fillId="0" borderId="0" xfId="17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7" fontId="3" fillId="0" borderId="2" xfId="0" applyNumberFormat="1" applyFont="1" applyBorder="1" applyAlignment="1">
      <alignment horizontal="left" vertical="center"/>
    </xf>
    <xf numFmtId="178" fontId="3" fillId="0" borderId="3" xfId="17" applyNumberFormat="1" applyFont="1" applyBorder="1" applyAlignment="1">
      <alignment horizontal="center" vertical="center"/>
    </xf>
    <xf numFmtId="178" fontId="3" fillId="0" borderId="4" xfId="17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8" fontId="3" fillId="0" borderId="4" xfId="17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horizontal="left" vertical="center" indent="1"/>
    </xf>
    <xf numFmtId="17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vertical="center"/>
    </xf>
    <xf numFmtId="178" fontId="5" fillId="0" borderId="4" xfId="17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7" fontId="6" fillId="0" borderId="2" xfId="0" applyNumberFormat="1" applyFont="1" applyBorder="1" applyAlignment="1">
      <alignment vertical="center"/>
    </xf>
    <xf numFmtId="178" fontId="6" fillId="0" borderId="4" xfId="17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1" fontId="3" fillId="0" borderId="2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17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/>
    </xf>
    <xf numFmtId="0" fontId="7" fillId="0" borderId="0" xfId="0" applyFont="1" applyAlignment="1">
      <alignment horizontal="distributed" vertical="center"/>
    </xf>
    <xf numFmtId="180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left" vertical="center"/>
    </xf>
    <xf numFmtId="187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188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200" fontId="3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80" fontId="7" fillId="2" borderId="0" xfId="0" applyNumberFormat="1" applyFont="1" applyFill="1" applyAlignment="1">
      <alignment/>
    </xf>
    <xf numFmtId="191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176" fontId="6" fillId="0" borderId="5" xfId="0" applyNumberFormat="1" applyFont="1" applyBorder="1" applyAlignment="1">
      <alignment horizontal="right" vertical="center"/>
    </xf>
    <xf numFmtId="177" fontId="6" fillId="0" borderId="6" xfId="0" applyNumberFormat="1" applyFont="1" applyBorder="1" applyAlignment="1">
      <alignment vertical="center"/>
    </xf>
    <xf numFmtId="178" fontId="6" fillId="0" borderId="7" xfId="17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8" fontId="1" fillId="0" borderId="4" xfId="17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7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177" fontId="10" fillId="0" borderId="0" xfId="0" applyNumberFormat="1" applyFont="1" applyAlignment="1">
      <alignment vertical="center"/>
    </xf>
    <xf numFmtId="178" fontId="10" fillId="0" borderId="0" xfId="17" applyNumberFormat="1" applyFont="1" applyAlignment="1">
      <alignment vertical="center"/>
    </xf>
    <xf numFmtId="0" fontId="10" fillId="0" borderId="0" xfId="0" applyNumberFormat="1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178" fontId="6" fillId="0" borderId="10" xfId="17" applyNumberFormat="1" applyFont="1" applyBorder="1" applyAlignment="1">
      <alignment vertical="center"/>
    </xf>
    <xf numFmtId="178" fontId="1" fillId="0" borderId="11" xfId="17" applyNumberFormat="1" applyFont="1" applyBorder="1" applyAlignment="1">
      <alignment horizontal="center" vertical="center"/>
    </xf>
    <xf numFmtId="178" fontId="1" fillId="0" borderId="12" xfId="17" applyNumberFormat="1" applyFont="1" applyBorder="1" applyAlignment="1">
      <alignment horizontal="center" vertical="center"/>
    </xf>
    <xf numFmtId="178" fontId="3" fillId="0" borderId="13" xfId="17" applyNumberFormat="1" applyFont="1" applyBorder="1" applyAlignment="1">
      <alignment vertical="center"/>
    </xf>
    <xf numFmtId="178" fontId="6" fillId="0" borderId="13" xfId="17" applyNumberFormat="1" applyFont="1" applyBorder="1" applyAlignment="1">
      <alignment vertical="center"/>
    </xf>
    <xf numFmtId="0" fontId="6" fillId="0" borderId="8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179" fontId="9" fillId="0" borderId="15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176" fontId="9" fillId="0" borderId="15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vertical="center"/>
    </xf>
    <xf numFmtId="178" fontId="9" fillId="0" borderId="17" xfId="17" applyNumberFormat="1" applyFont="1" applyBorder="1" applyAlignment="1">
      <alignment vertical="center"/>
    </xf>
    <xf numFmtId="178" fontId="9" fillId="0" borderId="18" xfId="17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1" fillId="0" borderId="0" xfId="0" applyFont="1" applyAlignment="1">
      <alignment horizontal="distributed" vertical="center"/>
    </xf>
    <xf numFmtId="0" fontId="3" fillId="0" borderId="19" xfId="0" applyFont="1" applyBorder="1" applyAlignment="1">
      <alignment horizontal="left" vertical="center"/>
    </xf>
    <xf numFmtId="178" fontId="3" fillId="0" borderId="20" xfId="17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justify" vertical="center"/>
    </xf>
    <xf numFmtId="178" fontId="5" fillId="0" borderId="13" xfId="17" applyNumberFormat="1" applyFont="1" applyBorder="1" applyAlignment="1">
      <alignment vertical="center"/>
    </xf>
    <xf numFmtId="178" fontId="1" fillId="0" borderId="13" xfId="17" applyNumberFormat="1" applyFont="1" applyBorder="1" applyAlignment="1">
      <alignment horizontal="center" vertical="center"/>
    </xf>
    <xf numFmtId="178" fontId="3" fillId="0" borderId="11" xfId="17" applyNumberFormat="1" applyFont="1" applyBorder="1" applyAlignment="1">
      <alignment horizontal="center" vertical="center"/>
    </xf>
    <xf numFmtId="178" fontId="3" fillId="0" borderId="12" xfId="17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justify" vertical="center"/>
    </xf>
    <xf numFmtId="0" fontId="1" fillId="0" borderId="22" xfId="0" applyFont="1" applyBorder="1" applyAlignment="1">
      <alignment horizontal="justify" vertical="center"/>
    </xf>
    <xf numFmtId="0" fontId="1" fillId="0" borderId="23" xfId="0" applyFont="1" applyBorder="1" applyAlignment="1">
      <alignment horizontal="justify" vertical="center"/>
    </xf>
    <xf numFmtId="178" fontId="3" fillId="0" borderId="0" xfId="17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4">
      <selection activeCell="E25" sqref="E25"/>
    </sheetView>
  </sheetViews>
  <sheetFormatPr defaultColWidth="8.88671875" defaultRowHeight="13.5"/>
  <cols>
    <col min="1" max="1" width="2.77734375" style="41" customWidth="1"/>
    <col min="2" max="2" width="8.88671875" style="42" customWidth="1"/>
    <col min="3" max="3" width="8.88671875" style="41" customWidth="1"/>
    <col min="4" max="4" width="9.3359375" style="42" bestFit="1" customWidth="1"/>
    <col min="5" max="5" width="8.88671875" style="42" customWidth="1"/>
    <col min="6" max="16384" width="8.88671875" style="41" customWidth="1"/>
  </cols>
  <sheetData>
    <row r="1" ht="13.5">
      <c r="A1" s="56" t="s">
        <v>237</v>
      </c>
    </row>
    <row r="2" spans="3:4" ht="13.5">
      <c r="C2" s="52" t="s">
        <v>163</v>
      </c>
      <c r="D2" s="55" t="s">
        <v>164</v>
      </c>
    </row>
    <row r="3" ht="13.5">
      <c r="A3" s="41" t="s">
        <v>165</v>
      </c>
    </row>
    <row r="4" spans="2:3" ht="13.5">
      <c r="B4" s="43"/>
      <c r="C4" s="42"/>
    </row>
    <row r="5" spans="2:4" ht="13.5">
      <c r="B5" s="98" t="s">
        <v>228</v>
      </c>
      <c r="C5" s="54" t="s">
        <v>229</v>
      </c>
      <c r="D5" s="42">
        <v>2535</v>
      </c>
    </row>
    <row r="6" spans="2:4" ht="13.5">
      <c r="B6" s="98"/>
      <c r="C6" s="54" t="s">
        <v>230</v>
      </c>
      <c r="D6" s="42">
        <v>2675</v>
      </c>
    </row>
    <row r="7" spans="2:4" ht="13.5">
      <c r="B7" s="98" t="s">
        <v>231</v>
      </c>
      <c r="C7" s="54"/>
      <c r="D7" s="42">
        <v>1372</v>
      </c>
    </row>
    <row r="8" spans="2:4" ht="13.5">
      <c r="B8" s="43" t="s">
        <v>166</v>
      </c>
      <c r="C8" s="54" t="s">
        <v>167</v>
      </c>
      <c r="D8" s="42">
        <v>1570</v>
      </c>
    </row>
    <row r="9" spans="2:4" ht="13.5">
      <c r="B9" s="43"/>
      <c r="C9" s="54" t="s">
        <v>168</v>
      </c>
      <c r="D9" s="42">
        <v>1700</v>
      </c>
    </row>
    <row r="10" spans="2:4" ht="13.5">
      <c r="B10" s="43"/>
      <c r="C10" s="54" t="s">
        <v>169</v>
      </c>
      <c r="D10" s="42">
        <v>1890</v>
      </c>
    </row>
    <row r="11" spans="2:4" ht="13.5">
      <c r="B11" s="100" t="s">
        <v>234</v>
      </c>
      <c r="C11" s="54"/>
      <c r="D11" s="42">
        <f>184500/9</f>
        <v>20500</v>
      </c>
    </row>
    <row r="12" spans="2:3" ht="13.5">
      <c r="B12" s="43"/>
      <c r="C12" s="54"/>
    </row>
    <row r="13" spans="2:4" ht="13.5">
      <c r="B13" s="43" t="s">
        <v>170</v>
      </c>
      <c r="C13" s="54" t="s">
        <v>171</v>
      </c>
      <c r="D13" s="42">
        <v>84000</v>
      </c>
    </row>
    <row r="14" spans="2:4" ht="13.5">
      <c r="B14" s="43"/>
      <c r="C14" s="54" t="s">
        <v>172</v>
      </c>
      <c r="D14" s="42">
        <v>108000</v>
      </c>
    </row>
    <row r="15" spans="2:4" ht="13.5">
      <c r="B15" s="43" t="s">
        <v>173</v>
      </c>
      <c r="D15" s="42">
        <v>156000</v>
      </c>
    </row>
    <row r="16" spans="2:4" ht="13.5">
      <c r="B16" s="43" t="s">
        <v>174</v>
      </c>
      <c r="D16" s="42">
        <v>78000</v>
      </c>
    </row>
    <row r="17" spans="2:4" ht="13.5">
      <c r="B17" s="43" t="s">
        <v>175</v>
      </c>
      <c r="D17" s="42">
        <v>42000</v>
      </c>
    </row>
    <row r="18" spans="2:4" ht="13.5">
      <c r="B18" s="43" t="s">
        <v>176</v>
      </c>
      <c r="D18" s="42">
        <v>74277</v>
      </c>
    </row>
    <row r="19" spans="2:4" ht="13.5">
      <c r="B19" s="43" t="s">
        <v>177</v>
      </c>
      <c r="D19" s="42">
        <v>56822</v>
      </c>
    </row>
    <row r="21" ht="13.5">
      <c r="A21" s="41" t="s">
        <v>178</v>
      </c>
    </row>
    <row r="22" ht="13.5">
      <c r="A22" s="41" t="s">
        <v>179</v>
      </c>
    </row>
    <row r="24" spans="2:4" ht="13.5">
      <c r="B24" s="43" t="s">
        <v>180</v>
      </c>
      <c r="D24" s="42">
        <v>9779</v>
      </c>
    </row>
    <row r="25" spans="2:4" ht="13.5">
      <c r="B25" s="43" t="s">
        <v>181</v>
      </c>
      <c r="D25" s="42">
        <v>25036</v>
      </c>
    </row>
    <row r="26" spans="2:4" ht="13.5">
      <c r="B26" s="43" t="s">
        <v>182</v>
      </c>
      <c r="D26" s="42">
        <v>0</v>
      </c>
    </row>
    <row r="27" spans="2:3" ht="13.5">
      <c r="B27" s="43"/>
      <c r="C27" s="42"/>
    </row>
    <row r="28" ht="13.5">
      <c r="A28" s="41" t="s">
        <v>183</v>
      </c>
    </row>
    <row r="30" spans="2:4" ht="13.5">
      <c r="B30" s="43" t="s">
        <v>180</v>
      </c>
      <c r="D30" s="42">
        <v>5675</v>
      </c>
    </row>
    <row r="31" spans="2:4" ht="13.5">
      <c r="B31" s="43" t="s">
        <v>181</v>
      </c>
      <c r="D31" s="42">
        <v>16239</v>
      </c>
    </row>
    <row r="32" spans="2:4" ht="13.5">
      <c r="B32" s="43" t="s">
        <v>182</v>
      </c>
      <c r="D32" s="42">
        <v>26252</v>
      </c>
    </row>
    <row r="33" spans="2:3" ht="13.5">
      <c r="B33" s="43"/>
      <c r="C33" s="42"/>
    </row>
    <row r="35" ht="13.5">
      <c r="A35" s="41" t="s">
        <v>184</v>
      </c>
    </row>
    <row r="36" ht="13.5">
      <c r="A36" s="41" t="s">
        <v>185</v>
      </c>
    </row>
    <row r="37" spans="4:5" ht="13.5">
      <c r="D37" s="55" t="s">
        <v>186</v>
      </c>
      <c r="E37" s="55" t="s">
        <v>187</v>
      </c>
    </row>
    <row r="38" spans="2:5" ht="13.5">
      <c r="B38" s="43" t="s">
        <v>180</v>
      </c>
      <c r="D38" s="42">
        <v>25795</v>
      </c>
      <c r="E38" s="57">
        <v>16654</v>
      </c>
    </row>
    <row r="39" spans="2:5" ht="13.5">
      <c r="B39" s="43" t="s">
        <v>181</v>
      </c>
      <c r="D39" s="42">
        <v>25036</v>
      </c>
      <c r="E39" s="57">
        <v>25036</v>
      </c>
    </row>
    <row r="40" spans="2:5" ht="13.5">
      <c r="B40" s="43" t="s">
        <v>182</v>
      </c>
      <c r="D40" s="42">
        <v>12501</v>
      </c>
      <c r="E40" s="57">
        <v>12501</v>
      </c>
    </row>
    <row r="41" ht="13.5">
      <c r="B41" s="43"/>
    </row>
    <row r="42" spans="1:4" ht="13.5">
      <c r="A42" s="41" t="s">
        <v>188</v>
      </c>
      <c r="D42" s="41"/>
    </row>
    <row r="43" ht="13.5">
      <c r="D43" s="41"/>
    </row>
    <row r="44" spans="2:4" ht="13.5">
      <c r="B44" s="43" t="s">
        <v>182</v>
      </c>
      <c r="D44" s="42">
        <v>200000</v>
      </c>
    </row>
    <row r="45" ht="13.5">
      <c r="D45" s="41"/>
    </row>
    <row r="46" spans="1:4" ht="13.5">
      <c r="A46" s="41" t="s">
        <v>189</v>
      </c>
      <c r="D46" s="41"/>
    </row>
    <row r="47" ht="13.5">
      <c r="D47" s="41"/>
    </row>
    <row r="48" spans="2:4" ht="13.5">
      <c r="B48" s="43" t="s">
        <v>180</v>
      </c>
      <c r="D48" s="42">
        <v>30931</v>
      </c>
    </row>
    <row r="49" spans="2:4" ht="13.5">
      <c r="B49" s="43" t="s">
        <v>181</v>
      </c>
      <c r="D49" s="42">
        <v>25036</v>
      </c>
    </row>
    <row r="50" spans="2:4" ht="13.5">
      <c r="B50" s="43" t="s">
        <v>182</v>
      </c>
      <c r="D50" s="42">
        <v>47538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43">
      <selection activeCell="J56" sqref="J56"/>
    </sheetView>
  </sheetViews>
  <sheetFormatPr defaultColWidth="8.88671875" defaultRowHeight="13.5"/>
  <cols>
    <col min="1" max="1" width="12.4453125" style="37" customWidth="1"/>
    <col min="2" max="2" width="8.21484375" style="38" customWidth="1"/>
    <col min="3" max="3" width="2.21484375" style="39" customWidth="1"/>
    <col min="4" max="4" width="2.3359375" style="1" customWidth="1"/>
    <col min="5" max="5" width="1.4375" style="1" customWidth="1"/>
    <col min="6" max="6" width="6.88671875" style="40" customWidth="1"/>
    <col min="7" max="7" width="15.21484375" style="1" customWidth="1"/>
    <col min="8" max="8" width="2.10546875" style="1" customWidth="1"/>
    <col min="9" max="9" width="7.99609375" style="2" customWidth="1"/>
    <col min="10" max="12" width="10.4453125" style="3" bestFit="1" customWidth="1"/>
    <col min="13" max="13" width="11.4453125" style="3" bestFit="1" customWidth="1"/>
    <col min="14" max="16384" width="8.88671875" style="1" customWidth="1"/>
  </cols>
  <sheetData>
    <row r="1" spans="1:13" s="77" customFormat="1" ht="18.75" customHeight="1" thickBot="1">
      <c r="A1" s="75" t="s">
        <v>220</v>
      </c>
      <c r="B1" s="75"/>
      <c r="C1" s="75"/>
      <c r="D1" s="75"/>
      <c r="E1" s="75"/>
      <c r="F1" s="76"/>
      <c r="I1" s="78"/>
      <c r="J1" s="79"/>
      <c r="K1" s="79"/>
      <c r="L1" s="79"/>
      <c r="M1" s="79"/>
    </row>
    <row r="2" spans="1:13" s="4" customFormat="1" ht="20.25" customHeight="1">
      <c r="A2" s="112" t="s">
        <v>190</v>
      </c>
      <c r="B2" s="113"/>
      <c r="C2" s="113"/>
      <c r="D2" s="113"/>
      <c r="E2" s="113"/>
      <c r="F2" s="113"/>
      <c r="G2" s="113"/>
      <c r="H2" s="113"/>
      <c r="I2" s="114"/>
      <c r="J2" s="85" t="s">
        <v>0</v>
      </c>
      <c r="K2" s="85" t="s">
        <v>1</v>
      </c>
      <c r="L2" s="85" t="s">
        <v>2</v>
      </c>
      <c r="M2" s="86" t="s">
        <v>3</v>
      </c>
    </row>
    <row r="3" spans="1:13" ht="16.5" customHeight="1">
      <c r="A3" s="108" t="s">
        <v>191</v>
      </c>
      <c r="B3" s="109"/>
      <c r="C3" s="109"/>
      <c r="D3" s="109"/>
      <c r="E3" s="109"/>
      <c r="F3" s="109"/>
      <c r="G3" s="12"/>
      <c r="H3" s="12"/>
      <c r="I3" s="13"/>
      <c r="J3" s="14"/>
      <c r="K3" s="14"/>
      <c r="L3" s="14"/>
      <c r="M3" s="87"/>
    </row>
    <row r="4" spans="1:13" ht="16.5" customHeight="1">
      <c r="A4" s="81" t="s">
        <v>212</v>
      </c>
      <c r="B4" s="58">
        <v>0.283</v>
      </c>
      <c r="C4" s="8" t="s">
        <v>45</v>
      </c>
      <c r="D4" s="16" t="s">
        <v>28</v>
      </c>
      <c r="E4" s="16"/>
      <c r="F4" s="17">
        <f>단가기준!D11</f>
        <v>20500</v>
      </c>
      <c r="G4" s="18" t="s">
        <v>213</v>
      </c>
      <c r="H4" s="19" t="s">
        <v>29</v>
      </c>
      <c r="I4" s="13">
        <f aca="true" t="shared" si="0" ref="I4:I11">ROUND($B4*$F4,1)</f>
        <v>5801.5</v>
      </c>
      <c r="J4" s="14">
        <f>ROUND(I4,1)</f>
        <v>5801.5</v>
      </c>
      <c r="K4" s="14"/>
      <c r="L4" s="14"/>
      <c r="M4" s="87">
        <f aca="true" t="shared" si="1" ref="M4:M11">ROUND(SUM(J4:L4),1)</f>
        <v>5801.5</v>
      </c>
    </row>
    <row r="5" spans="1:13" ht="16.5" customHeight="1">
      <c r="A5" s="82" t="s">
        <v>192</v>
      </c>
      <c r="B5" s="45">
        <v>0</v>
      </c>
      <c r="C5" s="8" t="s">
        <v>47</v>
      </c>
      <c r="D5" s="16" t="s">
        <v>28</v>
      </c>
      <c r="E5" s="16"/>
      <c r="F5" s="17"/>
      <c r="G5" s="18"/>
      <c r="H5" s="19" t="s">
        <v>193</v>
      </c>
      <c r="I5" s="13">
        <f t="shared" si="0"/>
        <v>0</v>
      </c>
      <c r="J5" s="14">
        <f>ROUND(I5,1)</f>
        <v>0</v>
      </c>
      <c r="K5" s="14"/>
      <c r="L5" s="14"/>
      <c r="M5" s="87">
        <f t="shared" si="1"/>
        <v>0</v>
      </c>
    </row>
    <row r="6" spans="1:13" ht="16.5" customHeight="1">
      <c r="A6" s="82" t="s">
        <v>48</v>
      </c>
      <c r="B6" s="46">
        <v>0.0079</v>
      </c>
      <c r="C6" s="8" t="s">
        <v>47</v>
      </c>
      <c r="D6" s="16" t="s">
        <v>28</v>
      </c>
      <c r="E6" s="16"/>
      <c r="F6" s="17">
        <f>단가기준!D13</f>
        <v>84000</v>
      </c>
      <c r="G6" s="18" t="s">
        <v>194</v>
      </c>
      <c r="H6" s="19" t="s">
        <v>29</v>
      </c>
      <c r="I6" s="13">
        <f t="shared" si="0"/>
        <v>663.6</v>
      </c>
      <c r="J6" s="14">
        <f>ROUND(I6,10)</f>
        <v>663.6</v>
      </c>
      <c r="K6" s="14"/>
      <c r="L6" s="14"/>
      <c r="M6" s="87">
        <f t="shared" si="1"/>
        <v>663.6</v>
      </c>
    </row>
    <row r="7" spans="1:13" ht="16.5" customHeight="1">
      <c r="A7" s="82" t="s">
        <v>195</v>
      </c>
      <c r="B7" s="46">
        <v>0.0047</v>
      </c>
      <c r="C7" s="8" t="s">
        <v>47</v>
      </c>
      <c r="D7" s="16" t="s">
        <v>28</v>
      </c>
      <c r="E7" s="16"/>
      <c r="F7" s="17">
        <f>단가기준!D15</f>
        <v>156000</v>
      </c>
      <c r="G7" s="18" t="s">
        <v>74</v>
      </c>
      <c r="H7" s="19" t="s">
        <v>29</v>
      </c>
      <c r="I7" s="13">
        <f t="shared" si="0"/>
        <v>733.2</v>
      </c>
      <c r="J7" s="14">
        <f>ROUND(I7,1)</f>
        <v>733.2</v>
      </c>
      <c r="K7" s="14"/>
      <c r="L7" s="14"/>
      <c r="M7" s="87">
        <f t="shared" si="1"/>
        <v>733.2</v>
      </c>
    </row>
    <row r="8" spans="1:13" ht="16.5" customHeight="1">
      <c r="A8" s="82" t="s">
        <v>75</v>
      </c>
      <c r="B8" s="46">
        <v>0.0047</v>
      </c>
      <c r="C8" s="8" t="s">
        <v>47</v>
      </c>
      <c r="D8" s="16" t="s">
        <v>28</v>
      </c>
      <c r="E8" s="16"/>
      <c r="F8" s="17">
        <f>단가기준!D16</f>
        <v>78000</v>
      </c>
      <c r="G8" s="18" t="s">
        <v>76</v>
      </c>
      <c r="H8" s="19" t="s">
        <v>29</v>
      </c>
      <c r="I8" s="13">
        <f t="shared" si="0"/>
        <v>366.6</v>
      </c>
      <c r="J8" s="14">
        <f>ROUND(I8,1)</f>
        <v>366.6</v>
      </c>
      <c r="K8" s="14"/>
      <c r="L8" s="14"/>
      <c r="M8" s="87">
        <f t="shared" si="1"/>
        <v>366.6</v>
      </c>
    </row>
    <row r="9" spans="1:13" ht="16.5" customHeight="1">
      <c r="A9" s="82" t="s">
        <v>77</v>
      </c>
      <c r="B9" s="46">
        <v>0.0118</v>
      </c>
      <c r="C9" s="8" t="s">
        <v>47</v>
      </c>
      <c r="D9" s="16" t="s">
        <v>28</v>
      </c>
      <c r="E9" s="16"/>
      <c r="F9" s="17">
        <f>단가기준!D17</f>
        <v>42000</v>
      </c>
      <c r="G9" s="18" t="s">
        <v>78</v>
      </c>
      <c r="H9" s="19" t="s">
        <v>29</v>
      </c>
      <c r="I9" s="13">
        <f t="shared" si="0"/>
        <v>495.6</v>
      </c>
      <c r="J9" s="14">
        <f>ROUND(I9,1)</f>
        <v>495.6</v>
      </c>
      <c r="K9" s="14"/>
      <c r="L9" s="14"/>
      <c r="M9" s="87">
        <f t="shared" si="1"/>
        <v>495.6</v>
      </c>
    </row>
    <row r="10" spans="1:13" ht="16.5" customHeight="1">
      <c r="A10" s="82" t="s">
        <v>79</v>
      </c>
      <c r="B10" s="46">
        <v>0.0264</v>
      </c>
      <c r="C10" s="8" t="s">
        <v>49</v>
      </c>
      <c r="D10" s="16" t="s">
        <v>28</v>
      </c>
      <c r="E10" s="16"/>
      <c r="F10" s="17">
        <f>단가기준!D18</f>
        <v>74277</v>
      </c>
      <c r="G10" s="18"/>
      <c r="H10" s="19" t="s">
        <v>29</v>
      </c>
      <c r="I10" s="13">
        <f t="shared" si="0"/>
        <v>1960.9</v>
      </c>
      <c r="J10" s="14"/>
      <c r="K10" s="14">
        <f>ROUND(I10,1)</f>
        <v>1960.9</v>
      </c>
      <c r="L10" s="14"/>
      <c r="M10" s="87">
        <f t="shared" si="1"/>
        <v>1960.9</v>
      </c>
    </row>
    <row r="11" spans="1:13" ht="16.5" customHeight="1">
      <c r="A11" s="82" t="s">
        <v>80</v>
      </c>
      <c r="B11" s="46">
        <v>0.0528</v>
      </c>
      <c r="C11" s="8" t="s">
        <v>196</v>
      </c>
      <c r="D11" s="16" t="s">
        <v>197</v>
      </c>
      <c r="E11" s="16"/>
      <c r="F11" s="17">
        <f>단가기준!D19</f>
        <v>56822</v>
      </c>
      <c r="G11" s="18"/>
      <c r="H11" s="19" t="s">
        <v>198</v>
      </c>
      <c r="I11" s="13">
        <f t="shared" si="0"/>
        <v>3000.2</v>
      </c>
      <c r="J11" s="14"/>
      <c r="K11" s="14">
        <f>ROUND(I11,1)</f>
        <v>3000.2</v>
      </c>
      <c r="L11" s="14"/>
      <c r="M11" s="87">
        <f t="shared" si="1"/>
        <v>3000.2</v>
      </c>
    </row>
    <row r="12" spans="1:13" ht="16.5" customHeight="1">
      <c r="A12" s="82"/>
      <c r="B12" s="49"/>
      <c r="C12" s="50"/>
      <c r="D12" s="16"/>
      <c r="E12" s="16"/>
      <c r="F12" s="17"/>
      <c r="G12" s="48"/>
      <c r="H12" s="19"/>
      <c r="I12" s="13"/>
      <c r="J12" s="14"/>
      <c r="K12" s="14"/>
      <c r="L12" s="14"/>
      <c r="M12" s="87"/>
    </row>
    <row r="13" spans="1:13" s="30" customFormat="1" ht="16.5" customHeight="1">
      <c r="A13" s="83" t="s">
        <v>199</v>
      </c>
      <c r="B13" s="62"/>
      <c r="C13" s="63"/>
      <c r="D13" s="64"/>
      <c r="E13" s="64"/>
      <c r="F13" s="65"/>
      <c r="G13" s="64"/>
      <c r="H13" s="64"/>
      <c r="I13" s="66"/>
      <c r="J13" s="67">
        <f>ROUND(SUM(J4:J12),1)</f>
        <v>8060.5</v>
      </c>
      <c r="K13" s="67">
        <f>ROUND(SUM(K4:K12),1)</f>
        <v>4961.1</v>
      </c>
      <c r="L13" s="67"/>
      <c r="M13" s="84">
        <f>ROUND(SUM(M4:M12),1)</f>
        <v>13021.6</v>
      </c>
    </row>
    <row r="14" spans="1:13" ht="16.5" customHeight="1">
      <c r="A14" s="108" t="s">
        <v>50</v>
      </c>
      <c r="B14" s="109"/>
      <c r="C14" s="109"/>
      <c r="D14" s="109"/>
      <c r="E14" s="109"/>
      <c r="F14" s="109"/>
      <c r="G14" s="12"/>
      <c r="H14" s="12"/>
      <c r="I14" s="13"/>
      <c r="J14" s="14"/>
      <c r="K14" s="14"/>
      <c r="L14" s="14"/>
      <c r="M14" s="87"/>
    </row>
    <row r="15" spans="1:13" ht="16.5" customHeight="1">
      <c r="A15" s="110" t="s">
        <v>200</v>
      </c>
      <c r="B15" s="111"/>
      <c r="C15" s="111"/>
      <c r="D15" s="111"/>
      <c r="E15" s="111"/>
      <c r="F15" s="111"/>
      <c r="G15" s="12"/>
      <c r="H15" s="12"/>
      <c r="I15" s="13"/>
      <c r="J15" s="14"/>
      <c r="K15" s="14"/>
      <c r="L15" s="14"/>
      <c r="M15" s="87"/>
    </row>
    <row r="16" spans="1:13" ht="16.5" customHeight="1">
      <c r="A16" s="82" t="s">
        <v>201</v>
      </c>
      <c r="B16" s="46">
        <v>0.211</v>
      </c>
      <c r="C16" s="8" t="s">
        <v>27</v>
      </c>
      <c r="D16" s="16" t="s">
        <v>28</v>
      </c>
      <c r="E16" s="16"/>
      <c r="F16" s="17">
        <f>단가기준!D24</f>
        <v>9779</v>
      </c>
      <c r="G16" s="12"/>
      <c r="H16" s="19" t="s">
        <v>29</v>
      </c>
      <c r="I16" s="13">
        <f>ROUND($B16*$F16,1)</f>
        <v>2063.4</v>
      </c>
      <c r="J16" s="14"/>
      <c r="K16" s="14"/>
      <c r="L16" s="14">
        <f>ROUND(I16,1)</f>
        <v>2063.4</v>
      </c>
      <c r="M16" s="87">
        <f>ROUND(SUM(J16:L16),1)</f>
        <v>2063.4</v>
      </c>
    </row>
    <row r="17" spans="1:13" ht="16.5" customHeight="1">
      <c r="A17" s="82" t="s">
        <v>51</v>
      </c>
      <c r="B17" s="46">
        <v>0.211</v>
      </c>
      <c r="C17" s="8" t="s">
        <v>27</v>
      </c>
      <c r="D17" s="16" t="s">
        <v>28</v>
      </c>
      <c r="E17" s="16"/>
      <c r="F17" s="17">
        <f>단가기준!D25</f>
        <v>25036</v>
      </c>
      <c r="G17" s="12"/>
      <c r="H17" s="19" t="s">
        <v>29</v>
      </c>
      <c r="I17" s="13">
        <f>ROUND($B17*$F17,1)</f>
        <v>5282.6</v>
      </c>
      <c r="J17" s="14"/>
      <c r="K17" s="14">
        <f>ROUND(I17,1)</f>
        <v>5282.6</v>
      </c>
      <c r="L17" s="14"/>
      <c r="M17" s="87">
        <f>ROUND(SUM(J17:L17),1)</f>
        <v>5282.6</v>
      </c>
    </row>
    <row r="18" spans="1:13" ht="16.5" customHeight="1">
      <c r="A18" s="110" t="s">
        <v>82</v>
      </c>
      <c r="B18" s="111"/>
      <c r="C18" s="8"/>
      <c r="D18" s="12"/>
      <c r="E18" s="12"/>
      <c r="F18" s="17"/>
      <c r="G18" s="12"/>
      <c r="H18" s="12"/>
      <c r="I18" s="13"/>
      <c r="J18" s="14"/>
      <c r="K18" s="14"/>
      <c r="L18" s="14"/>
      <c r="M18" s="87"/>
    </row>
    <row r="19" spans="1:13" ht="16.5" customHeight="1">
      <c r="A19" s="82" t="s">
        <v>26</v>
      </c>
      <c r="B19" s="46">
        <v>0.232</v>
      </c>
      <c r="C19" s="8" t="s">
        <v>27</v>
      </c>
      <c r="D19" s="16" t="s">
        <v>28</v>
      </c>
      <c r="E19" s="16"/>
      <c r="F19" s="17">
        <f>단가기준!D30</f>
        <v>5675</v>
      </c>
      <c r="G19" s="12"/>
      <c r="H19" s="19" t="s">
        <v>29</v>
      </c>
      <c r="I19" s="13">
        <f>ROUND($B19*$F19,1)</f>
        <v>1316.6</v>
      </c>
      <c r="J19" s="14"/>
      <c r="K19" s="14"/>
      <c r="L19" s="14">
        <f>ROUND(I19,1)</f>
        <v>1316.6</v>
      </c>
      <c r="M19" s="87">
        <f>ROUND(SUM(J19:L19),1)</f>
        <v>1316.6</v>
      </c>
    </row>
    <row r="20" spans="1:13" ht="16.5" customHeight="1">
      <c r="A20" s="82" t="s">
        <v>51</v>
      </c>
      <c r="B20" s="46">
        <v>0.232</v>
      </c>
      <c r="C20" s="8" t="s">
        <v>27</v>
      </c>
      <c r="D20" s="16" t="s">
        <v>28</v>
      </c>
      <c r="E20" s="16"/>
      <c r="F20" s="17">
        <f>단가기준!D31</f>
        <v>16239</v>
      </c>
      <c r="G20" s="12"/>
      <c r="H20" s="19" t="s">
        <v>29</v>
      </c>
      <c r="I20" s="13">
        <f>ROUND($B20*$F20,1)</f>
        <v>3767.4</v>
      </c>
      <c r="J20" s="14"/>
      <c r="K20" s="14">
        <f>ROUND(I20,1)</f>
        <v>3767.4</v>
      </c>
      <c r="L20" s="14"/>
      <c r="M20" s="87">
        <f>ROUND(SUM(J20:L20),1)</f>
        <v>3767.4</v>
      </c>
    </row>
    <row r="21" spans="1:13" ht="16.5" customHeight="1">
      <c r="A21" s="82" t="s">
        <v>52</v>
      </c>
      <c r="B21" s="46">
        <v>0.232</v>
      </c>
      <c r="C21" s="8" t="s">
        <v>27</v>
      </c>
      <c r="D21" s="16" t="s">
        <v>28</v>
      </c>
      <c r="E21" s="16"/>
      <c r="F21" s="17">
        <f>단가기준!D32</f>
        <v>26252</v>
      </c>
      <c r="G21" s="12"/>
      <c r="H21" s="19" t="s">
        <v>29</v>
      </c>
      <c r="I21" s="13">
        <f>ROUND($B21*$F21,1)</f>
        <v>6090.5</v>
      </c>
      <c r="J21" s="14">
        <f>ROUND(I21,1)</f>
        <v>6090.5</v>
      </c>
      <c r="K21" s="14"/>
      <c r="L21" s="14"/>
      <c r="M21" s="87">
        <f>ROUND(SUM(J21:L21),1)</f>
        <v>6090.5</v>
      </c>
    </row>
    <row r="22" spans="1:13" ht="16.5" customHeight="1">
      <c r="A22" s="82"/>
      <c r="B22" s="15"/>
      <c r="C22" s="8"/>
      <c r="D22" s="20"/>
      <c r="E22" s="20"/>
      <c r="F22" s="17"/>
      <c r="G22" s="12"/>
      <c r="H22" s="12"/>
      <c r="I22" s="13"/>
      <c r="J22" s="14"/>
      <c r="K22" s="14"/>
      <c r="L22" s="14"/>
      <c r="M22" s="87"/>
    </row>
    <row r="23" spans="1:13" s="30" customFormat="1" ht="16.5" customHeight="1">
      <c r="A23" s="83" t="s">
        <v>202</v>
      </c>
      <c r="B23" s="62"/>
      <c r="C23" s="63"/>
      <c r="D23" s="64"/>
      <c r="E23" s="64"/>
      <c r="F23" s="65"/>
      <c r="G23" s="64"/>
      <c r="H23" s="64"/>
      <c r="I23" s="66"/>
      <c r="J23" s="67">
        <f>ROUND(SUM(J16:J22),1)</f>
        <v>6090.5</v>
      </c>
      <c r="K23" s="67">
        <f>ROUND(SUM(K16:K22),1)</f>
        <v>9050</v>
      </c>
      <c r="L23" s="67">
        <f>ROUND(SUM(L16:L22),1)</f>
        <v>3380</v>
      </c>
      <c r="M23" s="84">
        <f>ROUND(SUM(M16:M22),1)</f>
        <v>18520.5</v>
      </c>
    </row>
    <row r="24" spans="1:13" s="30" customFormat="1" ht="16.5" customHeight="1">
      <c r="A24" s="108" t="s">
        <v>203</v>
      </c>
      <c r="B24" s="109"/>
      <c r="C24" s="109"/>
      <c r="D24" s="109"/>
      <c r="E24" s="109"/>
      <c r="F24" s="109"/>
      <c r="G24" s="12"/>
      <c r="H24" s="12"/>
      <c r="I24" s="28"/>
      <c r="J24" s="29"/>
      <c r="K24" s="29"/>
      <c r="L24" s="29"/>
      <c r="M24" s="88"/>
    </row>
    <row r="25" spans="1:13" s="30" customFormat="1" ht="16.5" customHeight="1">
      <c r="A25" s="81" t="s">
        <v>63</v>
      </c>
      <c r="B25" s="8"/>
      <c r="C25" s="8"/>
      <c r="D25" s="8"/>
      <c r="E25" s="8"/>
      <c r="F25" s="8"/>
      <c r="G25" s="12"/>
      <c r="H25" s="12"/>
      <c r="I25" s="28"/>
      <c r="J25" s="29"/>
      <c r="K25" s="29"/>
      <c r="L25" s="29"/>
      <c r="M25" s="88"/>
    </row>
    <row r="26" spans="1:14" ht="16.5" customHeight="1">
      <c r="A26" s="82" t="s">
        <v>204</v>
      </c>
      <c r="B26" s="47">
        <v>0.0455</v>
      </c>
      <c r="C26" s="8" t="s">
        <v>27</v>
      </c>
      <c r="D26" s="16" t="s">
        <v>28</v>
      </c>
      <c r="E26" s="16"/>
      <c r="F26" s="32">
        <f>단가기준!D38</f>
        <v>25795</v>
      </c>
      <c r="G26" s="17"/>
      <c r="H26" s="19" t="s">
        <v>29</v>
      </c>
      <c r="I26" s="34">
        <f>ROUND(B26*F26,1)</f>
        <v>1173.7</v>
      </c>
      <c r="J26" s="35"/>
      <c r="K26" s="14"/>
      <c r="L26" s="14">
        <f>ROUND(I26,1)</f>
        <v>1173.7</v>
      </c>
      <c r="M26" s="87">
        <f>ROUND(SUM(J26:L26),1)</f>
        <v>1173.7</v>
      </c>
      <c r="N26" s="3"/>
    </row>
    <row r="27" spans="1:14" ht="16.5" customHeight="1">
      <c r="A27" s="82" t="s">
        <v>54</v>
      </c>
      <c r="B27" s="47">
        <v>0.0455</v>
      </c>
      <c r="C27" s="8" t="s">
        <v>205</v>
      </c>
      <c r="D27" s="16" t="s">
        <v>28</v>
      </c>
      <c r="E27" s="16"/>
      <c r="F27" s="32">
        <f>단가기준!D39</f>
        <v>25036</v>
      </c>
      <c r="G27" s="17"/>
      <c r="H27" s="19" t="s">
        <v>29</v>
      </c>
      <c r="I27" s="34">
        <f>ROUND(B27*F27,1)</f>
        <v>1139.1</v>
      </c>
      <c r="J27" s="35"/>
      <c r="K27" s="14">
        <f>ROUND(I27,1)</f>
        <v>1139.1</v>
      </c>
      <c r="L27" s="14"/>
      <c r="M27" s="87">
        <f>ROUND(SUM(J27:L27),1)</f>
        <v>1139.1</v>
      </c>
      <c r="N27" s="3"/>
    </row>
    <row r="28" spans="1:14" ht="16.5" customHeight="1">
      <c r="A28" s="82" t="s">
        <v>55</v>
      </c>
      <c r="B28" s="47">
        <v>0.0455</v>
      </c>
      <c r="C28" s="8" t="s">
        <v>205</v>
      </c>
      <c r="D28" s="16" t="s">
        <v>28</v>
      </c>
      <c r="E28" s="16"/>
      <c r="F28" s="32">
        <f>단가기준!D40</f>
        <v>12501</v>
      </c>
      <c r="G28" s="17"/>
      <c r="H28" s="19" t="s">
        <v>29</v>
      </c>
      <c r="I28" s="34">
        <f>ROUND(B28*F28,1)</f>
        <v>568.8</v>
      </c>
      <c r="J28" s="35">
        <f>ROUND(I28,1)</f>
        <v>568.8</v>
      </c>
      <c r="K28" s="14"/>
      <c r="L28" s="14"/>
      <c r="M28" s="87">
        <f>ROUND(SUM(J28:L28),1)</f>
        <v>568.8</v>
      </c>
      <c r="N28" s="3"/>
    </row>
    <row r="29" spans="1:14" ht="16.5" customHeight="1">
      <c r="A29" s="82" t="s">
        <v>83</v>
      </c>
      <c r="B29" s="47"/>
      <c r="C29" s="8"/>
      <c r="D29" s="16"/>
      <c r="E29" s="16"/>
      <c r="F29" s="32"/>
      <c r="G29" s="17"/>
      <c r="H29" s="19"/>
      <c r="I29" s="34"/>
      <c r="J29" s="35"/>
      <c r="K29" s="14"/>
      <c r="L29" s="14"/>
      <c r="M29" s="87"/>
      <c r="N29" s="3"/>
    </row>
    <row r="30" spans="1:14" ht="16.5" customHeight="1">
      <c r="A30" s="82" t="s">
        <v>84</v>
      </c>
      <c r="B30" s="47">
        <v>0.0009</v>
      </c>
      <c r="C30" s="8" t="s">
        <v>205</v>
      </c>
      <c r="D30" s="16" t="s">
        <v>28</v>
      </c>
      <c r="E30" s="16"/>
      <c r="F30" s="32">
        <f>단가기준!D44</f>
        <v>200000</v>
      </c>
      <c r="G30" s="17"/>
      <c r="H30" s="19" t="s">
        <v>29</v>
      </c>
      <c r="I30" s="34">
        <f>ROUND(B30*F30,1)</f>
        <v>180</v>
      </c>
      <c r="J30" s="35">
        <f>ROUND(I30,1)</f>
        <v>180</v>
      </c>
      <c r="K30" s="14"/>
      <c r="L30" s="14"/>
      <c r="M30" s="87">
        <f>ROUND(SUM(J30:L30),1)</f>
        <v>180</v>
      </c>
      <c r="N30" s="3"/>
    </row>
    <row r="31" spans="1:14" ht="16.5" customHeight="1">
      <c r="A31" s="82"/>
      <c r="B31" s="32"/>
      <c r="C31" s="16"/>
      <c r="D31" s="33"/>
      <c r="E31" s="16"/>
      <c r="F31" s="16"/>
      <c r="G31" s="17"/>
      <c r="H31" s="19"/>
      <c r="I31" s="34"/>
      <c r="J31" s="35"/>
      <c r="K31" s="14"/>
      <c r="L31" s="14"/>
      <c r="M31" s="87"/>
      <c r="N31" s="3"/>
    </row>
    <row r="32" spans="1:13" s="30" customFormat="1" ht="16.5" customHeight="1">
      <c r="A32" s="83" t="s">
        <v>202</v>
      </c>
      <c r="B32" s="62"/>
      <c r="C32" s="63"/>
      <c r="D32" s="68"/>
      <c r="E32" s="68"/>
      <c r="F32" s="65"/>
      <c r="G32" s="64"/>
      <c r="H32" s="64"/>
      <c r="I32" s="66"/>
      <c r="J32" s="67">
        <f>ROUND(SUM(J26:J31),1)</f>
        <v>748.8</v>
      </c>
      <c r="K32" s="67">
        <f>ROUND(SUM(K26:K31),1)</f>
        <v>1139.1</v>
      </c>
      <c r="L32" s="67">
        <f>ROUND(SUM(L26:L31),1)</f>
        <v>1173.7</v>
      </c>
      <c r="M32" s="84">
        <f>ROUND(SUM(M26:M31),1)</f>
        <v>3061.6</v>
      </c>
    </row>
    <row r="33" spans="1:13" ht="16.5" customHeight="1">
      <c r="A33" s="108" t="s">
        <v>206</v>
      </c>
      <c r="B33" s="109"/>
      <c r="C33" s="109"/>
      <c r="D33" s="109"/>
      <c r="E33" s="109"/>
      <c r="F33" s="109"/>
      <c r="G33" s="12"/>
      <c r="H33" s="12"/>
      <c r="I33" s="13"/>
      <c r="J33" s="14"/>
      <c r="K33" s="14"/>
      <c r="L33" s="14"/>
      <c r="M33" s="87"/>
    </row>
    <row r="34" spans="1:13" ht="16.5" customHeight="1">
      <c r="A34" s="110" t="s">
        <v>65</v>
      </c>
      <c r="B34" s="111"/>
      <c r="C34" s="111"/>
      <c r="D34" s="16"/>
      <c r="E34" s="16"/>
      <c r="F34" s="17"/>
      <c r="G34" s="12"/>
      <c r="H34" s="12"/>
      <c r="I34" s="13"/>
      <c r="J34" s="14"/>
      <c r="K34" s="14"/>
      <c r="L34" s="14"/>
      <c r="M34" s="87"/>
    </row>
    <row r="35" spans="1:13" ht="16.5" customHeight="1">
      <c r="A35" s="82" t="s">
        <v>207</v>
      </c>
      <c r="B35" s="51">
        <v>0.035</v>
      </c>
      <c r="C35" s="8" t="s">
        <v>27</v>
      </c>
      <c r="D35" s="16" t="s">
        <v>28</v>
      </c>
      <c r="E35" s="16"/>
      <c r="F35" s="44">
        <f>단가기준!E38</f>
        <v>16654</v>
      </c>
      <c r="G35" s="12"/>
      <c r="H35" s="19" t="s">
        <v>29</v>
      </c>
      <c r="I35" s="13">
        <f>ROUND(B35*F35,1)</f>
        <v>582.9</v>
      </c>
      <c r="J35" s="14"/>
      <c r="K35" s="14"/>
      <c r="L35" s="14">
        <f>ROUND(I35,1)</f>
        <v>582.9</v>
      </c>
      <c r="M35" s="87">
        <f>ROUND(SUM(J35:L35),1)</f>
        <v>582.9</v>
      </c>
    </row>
    <row r="36" spans="1:13" ht="16.5" customHeight="1">
      <c r="A36" s="82" t="s">
        <v>54</v>
      </c>
      <c r="B36" s="51">
        <v>0.035</v>
      </c>
      <c r="C36" s="8" t="s">
        <v>205</v>
      </c>
      <c r="D36" s="16" t="s">
        <v>28</v>
      </c>
      <c r="E36" s="16"/>
      <c r="F36" s="44">
        <f>단가기준!E39</f>
        <v>25036</v>
      </c>
      <c r="G36" s="12"/>
      <c r="H36" s="19" t="s">
        <v>29</v>
      </c>
      <c r="I36" s="13">
        <f>ROUND(B36*F36,1)</f>
        <v>876.3</v>
      </c>
      <c r="J36" s="14"/>
      <c r="K36" s="14">
        <f>ROUND(I36,1)</f>
        <v>876.3</v>
      </c>
      <c r="L36" s="14"/>
      <c r="M36" s="87">
        <f>ROUND(SUM(J36:L36),1)</f>
        <v>876.3</v>
      </c>
    </row>
    <row r="37" spans="1:13" ht="16.5" customHeight="1">
      <c r="A37" s="82" t="s">
        <v>55</v>
      </c>
      <c r="B37" s="51">
        <v>0.035</v>
      </c>
      <c r="C37" s="8" t="s">
        <v>205</v>
      </c>
      <c r="D37" s="16" t="s">
        <v>28</v>
      </c>
      <c r="E37" s="16"/>
      <c r="F37" s="44">
        <f>단가기준!E40</f>
        <v>12501</v>
      </c>
      <c r="G37" s="12"/>
      <c r="H37" s="19" t="s">
        <v>29</v>
      </c>
      <c r="I37" s="13">
        <f>ROUND(B37*F37,1)</f>
        <v>437.5</v>
      </c>
      <c r="J37" s="14">
        <f>ROUND(I37,1)</f>
        <v>437.5</v>
      </c>
      <c r="K37" s="14"/>
      <c r="L37" s="14"/>
      <c r="M37" s="87">
        <f>ROUND(SUM(J37:L37),1)</f>
        <v>437.5</v>
      </c>
    </row>
    <row r="38" spans="1:13" ht="16.5" customHeight="1">
      <c r="A38" s="110" t="s">
        <v>66</v>
      </c>
      <c r="B38" s="111"/>
      <c r="C38" s="8"/>
      <c r="D38" s="16"/>
      <c r="E38" s="16"/>
      <c r="F38" s="17"/>
      <c r="G38" s="12"/>
      <c r="H38" s="12"/>
      <c r="I38" s="13"/>
      <c r="J38" s="14"/>
      <c r="K38" s="14"/>
      <c r="L38" s="14"/>
      <c r="M38" s="87"/>
    </row>
    <row r="39" spans="1:13" ht="16.5" customHeight="1">
      <c r="A39" s="82" t="s">
        <v>55</v>
      </c>
      <c r="B39" s="49">
        <v>5</v>
      </c>
      <c r="C39" s="50" t="s">
        <v>67</v>
      </c>
      <c r="D39" s="16" t="s">
        <v>28</v>
      </c>
      <c r="E39" s="16"/>
      <c r="F39" s="53">
        <f>ROUND(SUM(M35:M37),1)</f>
        <v>1896.7</v>
      </c>
      <c r="G39" s="12" t="s">
        <v>208</v>
      </c>
      <c r="H39" s="19" t="s">
        <v>29</v>
      </c>
      <c r="I39" s="13">
        <f>ROUND(B39/100*F39,1)</f>
        <v>94.8</v>
      </c>
      <c r="J39" s="14">
        <f>ROUND(I39,1)</f>
        <v>94.8</v>
      </c>
      <c r="K39" s="14"/>
      <c r="L39" s="14"/>
      <c r="M39" s="87">
        <f>ROUND(SUM(J39:L39),1)</f>
        <v>94.8</v>
      </c>
    </row>
    <row r="40" spans="1:13" ht="16.5" customHeight="1">
      <c r="A40" s="82"/>
      <c r="B40" s="15"/>
      <c r="C40" s="8"/>
      <c r="D40" s="16"/>
      <c r="E40" s="16"/>
      <c r="F40" s="17"/>
      <c r="G40" s="12"/>
      <c r="H40" s="12"/>
      <c r="I40" s="13"/>
      <c r="J40" s="14"/>
      <c r="K40" s="14"/>
      <c r="L40" s="14"/>
      <c r="M40" s="87"/>
    </row>
    <row r="41" spans="1:13" s="30" customFormat="1" ht="16.5" customHeight="1">
      <c r="A41" s="83" t="s">
        <v>202</v>
      </c>
      <c r="B41" s="62"/>
      <c r="C41" s="63"/>
      <c r="D41" s="68"/>
      <c r="E41" s="68"/>
      <c r="F41" s="65"/>
      <c r="G41" s="64"/>
      <c r="H41" s="64"/>
      <c r="I41" s="66"/>
      <c r="J41" s="67">
        <f>ROUND(SUM(J35:J40),1)</f>
        <v>532.3</v>
      </c>
      <c r="K41" s="67">
        <f>ROUND(SUM(K35:K40),1)</f>
        <v>876.3</v>
      </c>
      <c r="L41" s="67">
        <f>ROUND(SUM(L35:L40),1)</f>
        <v>582.9</v>
      </c>
      <c r="M41" s="84">
        <f>ROUND(SUM(M35:M40),1)</f>
        <v>1991.5</v>
      </c>
    </row>
    <row r="42" spans="1:13" ht="16.5" customHeight="1">
      <c r="A42" s="108" t="s">
        <v>209</v>
      </c>
      <c r="B42" s="109"/>
      <c r="C42" s="109"/>
      <c r="D42" s="109"/>
      <c r="E42" s="109"/>
      <c r="F42" s="109"/>
      <c r="G42" s="12"/>
      <c r="H42" s="12"/>
      <c r="I42" s="13"/>
      <c r="J42" s="14"/>
      <c r="K42" s="14"/>
      <c r="L42" s="14"/>
      <c r="M42" s="87"/>
    </row>
    <row r="43" spans="1:13" ht="16.5" customHeight="1">
      <c r="A43" s="110" t="s">
        <v>221</v>
      </c>
      <c r="B43" s="111"/>
      <c r="C43" s="111"/>
      <c r="D43" s="111"/>
      <c r="E43" s="111"/>
      <c r="F43" s="111"/>
      <c r="G43" s="111"/>
      <c r="H43" s="8"/>
      <c r="I43" s="13"/>
      <c r="J43" s="14"/>
      <c r="K43" s="14"/>
      <c r="L43" s="14"/>
      <c r="M43" s="87"/>
    </row>
    <row r="44" spans="1:13" ht="16.5" customHeight="1">
      <c r="A44" s="110" t="s">
        <v>35</v>
      </c>
      <c r="B44" s="111"/>
      <c r="C44" s="111"/>
      <c r="D44" s="111"/>
      <c r="E44" s="111"/>
      <c r="F44" s="111"/>
      <c r="G44" s="111"/>
      <c r="H44" s="8"/>
      <c r="I44" s="13"/>
      <c r="J44" s="14"/>
      <c r="K44" s="14"/>
      <c r="L44" s="14"/>
      <c r="M44" s="87"/>
    </row>
    <row r="45" spans="1:13" ht="16.5" customHeight="1">
      <c r="A45" s="110" t="s">
        <v>36</v>
      </c>
      <c r="B45" s="111"/>
      <c r="C45" s="111"/>
      <c r="D45" s="111"/>
      <c r="E45" s="111"/>
      <c r="F45" s="111"/>
      <c r="G45" s="111"/>
      <c r="H45" s="8"/>
      <c r="I45" s="13"/>
      <c r="J45" s="14"/>
      <c r="K45" s="14"/>
      <c r="L45" s="14"/>
      <c r="M45" s="87"/>
    </row>
    <row r="46" spans="1:13" ht="16.5" customHeight="1">
      <c r="A46" s="110" t="s">
        <v>222</v>
      </c>
      <c r="B46" s="111"/>
      <c r="C46" s="111"/>
      <c r="D46" s="111"/>
      <c r="E46" s="111"/>
      <c r="F46" s="111"/>
      <c r="G46" s="111"/>
      <c r="H46" s="8"/>
      <c r="I46" s="13"/>
      <c r="J46" s="14"/>
      <c r="K46" s="14"/>
      <c r="L46" s="14"/>
      <c r="M46" s="87"/>
    </row>
    <row r="47" spans="1:13" ht="16.5" customHeight="1">
      <c r="A47" s="110" t="s">
        <v>223</v>
      </c>
      <c r="B47" s="111"/>
      <c r="C47" s="111"/>
      <c r="D47" s="111"/>
      <c r="E47" s="111"/>
      <c r="F47" s="111"/>
      <c r="G47" s="111"/>
      <c r="H47" s="8"/>
      <c r="I47" s="13"/>
      <c r="J47" s="14"/>
      <c r="K47" s="14"/>
      <c r="L47" s="14"/>
      <c r="M47" s="87"/>
    </row>
    <row r="48" spans="1:13" ht="16.5" customHeight="1">
      <c r="A48" s="82" t="s">
        <v>210</v>
      </c>
      <c r="B48" s="36">
        <f>단가기준!D48</f>
        <v>30931</v>
      </c>
      <c r="C48" s="16" t="s">
        <v>53</v>
      </c>
      <c r="D48" s="111">
        <v>52.08</v>
      </c>
      <c r="E48" s="111"/>
      <c r="F48" s="111"/>
      <c r="G48" s="12"/>
      <c r="H48" s="19" t="s">
        <v>29</v>
      </c>
      <c r="I48" s="13">
        <f>ROUND($B48/$D48,1)</f>
        <v>593.9</v>
      </c>
      <c r="J48" s="14"/>
      <c r="K48" s="14"/>
      <c r="L48" s="14">
        <f>ROUND(I48,1)</f>
        <v>593.9</v>
      </c>
      <c r="M48" s="87">
        <f>ROUND(SUM(J48:L48),1)</f>
        <v>593.9</v>
      </c>
    </row>
    <row r="49" spans="1:13" ht="16.5" customHeight="1">
      <c r="A49" s="82" t="s">
        <v>54</v>
      </c>
      <c r="B49" s="36">
        <f>단가기준!D49</f>
        <v>25036</v>
      </c>
      <c r="C49" s="16" t="s">
        <v>53</v>
      </c>
      <c r="D49" s="111">
        <f>D48</f>
        <v>52.08</v>
      </c>
      <c r="E49" s="111"/>
      <c r="F49" s="111"/>
      <c r="G49" s="12"/>
      <c r="H49" s="19" t="s">
        <v>29</v>
      </c>
      <c r="I49" s="13">
        <f>ROUND($B49/$D49,1)</f>
        <v>480.7</v>
      </c>
      <c r="J49" s="14"/>
      <c r="K49" s="14">
        <f>ROUND(I49,1)</f>
        <v>480.7</v>
      </c>
      <c r="L49" s="14"/>
      <c r="M49" s="87">
        <f>ROUND(SUM(J49:L49),1)</f>
        <v>480.7</v>
      </c>
    </row>
    <row r="50" spans="1:13" ht="16.5" customHeight="1">
      <c r="A50" s="82" t="s">
        <v>55</v>
      </c>
      <c r="B50" s="36">
        <f>단가기준!D50</f>
        <v>47538</v>
      </c>
      <c r="C50" s="16" t="s">
        <v>53</v>
      </c>
      <c r="D50" s="111">
        <f>D48</f>
        <v>52.08</v>
      </c>
      <c r="E50" s="111"/>
      <c r="F50" s="111"/>
      <c r="G50" s="12"/>
      <c r="H50" s="19" t="s">
        <v>29</v>
      </c>
      <c r="I50" s="13">
        <f>ROUND($B50/$D50,1)</f>
        <v>912.8</v>
      </c>
      <c r="J50" s="14">
        <f>ROUND(I50,1)</f>
        <v>912.8</v>
      </c>
      <c r="K50" s="14"/>
      <c r="L50" s="14"/>
      <c r="M50" s="87">
        <f>ROUND(SUM(J50:L50),1)</f>
        <v>912.8</v>
      </c>
    </row>
    <row r="51" spans="1:13" ht="16.5" customHeight="1">
      <c r="A51" s="82"/>
      <c r="B51" s="36"/>
      <c r="C51" s="8"/>
      <c r="D51" s="12"/>
      <c r="E51" s="12"/>
      <c r="F51" s="17"/>
      <c r="G51" s="12"/>
      <c r="H51" s="12"/>
      <c r="I51" s="13"/>
      <c r="J51" s="14"/>
      <c r="K51" s="14"/>
      <c r="L51" s="14"/>
      <c r="M51" s="87"/>
    </row>
    <row r="52" spans="1:13" s="30" customFormat="1" ht="15" customHeight="1">
      <c r="A52" s="83" t="s">
        <v>211</v>
      </c>
      <c r="B52" s="62"/>
      <c r="C52" s="63"/>
      <c r="D52" s="64"/>
      <c r="E52" s="64"/>
      <c r="F52" s="65"/>
      <c r="G52" s="64"/>
      <c r="H52" s="64"/>
      <c r="I52" s="66"/>
      <c r="J52" s="67">
        <f>ROUND(SUM(J48:J51),1)</f>
        <v>912.8</v>
      </c>
      <c r="K52" s="67">
        <f>ROUND(SUM(K48:K51),1)</f>
        <v>480.7</v>
      </c>
      <c r="L52" s="67">
        <f>ROUND(SUM(L48:L51),1)</f>
        <v>593.9</v>
      </c>
      <c r="M52" s="84">
        <f>ROUND(SUM(J52:L52),1)</f>
        <v>1987.4</v>
      </c>
    </row>
    <row r="53" spans="1:13" s="30" customFormat="1" ht="1.5" customHeight="1">
      <c r="A53" s="89"/>
      <c r="B53" s="69"/>
      <c r="C53" s="70"/>
      <c r="D53" s="31"/>
      <c r="E53" s="31"/>
      <c r="F53" s="71"/>
      <c r="G53" s="31"/>
      <c r="H53" s="31"/>
      <c r="I53" s="28"/>
      <c r="J53" s="29"/>
      <c r="K53" s="29"/>
      <c r="L53" s="29"/>
      <c r="M53" s="88"/>
    </row>
    <row r="54" spans="1:13" s="61" customFormat="1" ht="23.25" customHeight="1" thickBot="1">
      <c r="A54" s="90" t="s">
        <v>3</v>
      </c>
      <c r="B54" s="91"/>
      <c r="C54" s="92"/>
      <c r="D54" s="93"/>
      <c r="E54" s="93"/>
      <c r="F54" s="94"/>
      <c r="G54" s="93"/>
      <c r="H54" s="93"/>
      <c r="I54" s="95"/>
      <c r="J54" s="96">
        <f>ROUND(J52+J41+J32+J23+J13,1)</f>
        <v>16344.9</v>
      </c>
      <c r="K54" s="96">
        <f>ROUND(K52+K41+K32+K23+K13,1)</f>
        <v>16507.2</v>
      </c>
      <c r="L54" s="96">
        <f>ROUND(L52+L41+L32+L23+L13,1)</f>
        <v>5730.5</v>
      </c>
      <c r="M54" s="97">
        <f>ROUND(M52+M41+M32+M23+M13,1)</f>
        <v>38582.6</v>
      </c>
    </row>
    <row r="55" spans="10:13" ht="13.5" customHeight="1">
      <c r="J55" s="115" t="s">
        <v>239</v>
      </c>
      <c r="K55" s="115"/>
      <c r="L55" s="115"/>
      <c r="M55" s="115"/>
    </row>
    <row r="56" spans="1:6" ht="13.5" customHeight="1">
      <c r="A56" s="1" t="s">
        <v>238</v>
      </c>
      <c r="B56" s="59"/>
      <c r="C56" s="1"/>
      <c r="F56" s="60"/>
    </row>
    <row r="57" spans="1:6" ht="11.25">
      <c r="A57" s="1"/>
      <c r="B57" s="59"/>
      <c r="C57" s="1"/>
      <c r="F57" s="60"/>
    </row>
    <row r="58" spans="1:6" ht="11.25">
      <c r="A58" s="1"/>
      <c r="B58" s="59"/>
      <c r="C58" s="1"/>
      <c r="F58" s="60"/>
    </row>
    <row r="59" spans="1:6" ht="11.25">
      <c r="A59" s="1"/>
      <c r="B59" s="59"/>
      <c r="C59" s="1"/>
      <c r="F59" s="60"/>
    </row>
    <row r="60" spans="1:6" ht="11.25">
      <c r="A60" s="1"/>
      <c r="B60" s="59"/>
      <c r="C60" s="1"/>
      <c r="F60" s="60"/>
    </row>
    <row r="61" spans="1:6" ht="11.25">
      <c r="A61" s="1"/>
      <c r="B61" s="59"/>
      <c r="C61" s="1"/>
      <c r="F61" s="60"/>
    </row>
    <row r="62" spans="1:6" ht="11.25">
      <c r="A62" s="1"/>
      <c r="B62" s="59"/>
      <c r="C62" s="1"/>
      <c r="F62" s="60"/>
    </row>
    <row r="63" spans="1:6" ht="11.25">
      <c r="A63" s="1"/>
      <c r="B63" s="59"/>
      <c r="C63" s="1"/>
      <c r="F63" s="60"/>
    </row>
    <row r="64" spans="1:6" ht="11.25">
      <c r="A64" s="1"/>
      <c r="B64" s="59"/>
      <c r="C64" s="1"/>
      <c r="F64" s="60"/>
    </row>
  </sheetData>
  <mergeCells count="19">
    <mergeCell ref="D50:F50"/>
    <mergeCell ref="J55:M55"/>
    <mergeCell ref="A46:G46"/>
    <mergeCell ref="A47:G47"/>
    <mergeCell ref="D48:F48"/>
    <mergeCell ref="D49:F49"/>
    <mergeCell ref="A42:F42"/>
    <mergeCell ref="A43:G43"/>
    <mergeCell ref="A44:G44"/>
    <mergeCell ref="A45:G45"/>
    <mergeCell ref="A24:F24"/>
    <mergeCell ref="A33:F33"/>
    <mergeCell ref="A38:B38"/>
    <mergeCell ref="A34:C34"/>
    <mergeCell ref="A14:F14"/>
    <mergeCell ref="A15:F15"/>
    <mergeCell ref="A18:B18"/>
    <mergeCell ref="A2:I2"/>
    <mergeCell ref="A3:F3"/>
  </mergeCells>
  <printOptions horizontalCentered="1"/>
  <pageMargins left="0.31496062992125984" right="0.31496062992125984" top="0.8661417322834646" bottom="0.5905511811023623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SheetLayoutView="100" workbookViewId="0" topLeftCell="A37">
      <selection activeCell="J56" sqref="J56"/>
    </sheetView>
  </sheetViews>
  <sheetFormatPr defaultColWidth="8.88671875" defaultRowHeight="13.5"/>
  <cols>
    <col min="1" max="1" width="9.88671875" style="37" customWidth="1"/>
    <col min="2" max="2" width="9.4453125" style="38" customWidth="1"/>
    <col min="3" max="3" width="2.21484375" style="39" customWidth="1"/>
    <col min="4" max="4" width="2.3359375" style="1" customWidth="1"/>
    <col min="5" max="5" width="1.4375" style="1" customWidth="1"/>
    <col min="6" max="6" width="6.88671875" style="40" customWidth="1"/>
    <col min="7" max="7" width="15.21484375" style="1" customWidth="1"/>
    <col min="8" max="8" width="2.10546875" style="1" customWidth="1"/>
    <col min="9" max="9" width="7.99609375" style="2" customWidth="1"/>
    <col min="10" max="10" width="10.5546875" style="3" bestFit="1" customWidth="1"/>
    <col min="11" max="11" width="10.99609375" style="3" bestFit="1" customWidth="1"/>
    <col min="12" max="12" width="10.5546875" style="3" bestFit="1" customWidth="1"/>
    <col min="13" max="13" width="11.5546875" style="3" bestFit="1" customWidth="1"/>
    <col min="14" max="16384" width="8.88671875" style="1" customWidth="1"/>
  </cols>
  <sheetData>
    <row r="1" spans="1:13" s="77" customFormat="1" ht="25.5" customHeight="1" thickBot="1">
      <c r="A1" s="75" t="s">
        <v>225</v>
      </c>
      <c r="B1" s="75"/>
      <c r="C1" s="75"/>
      <c r="D1" s="75"/>
      <c r="E1" s="75"/>
      <c r="F1" s="76"/>
      <c r="I1" s="78"/>
      <c r="J1" s="79"/>
      <c r="K1" s="79"/>
      <c r="L1" s="79"/>
      <c r="M1" s="79"/>
    </row>
    <row r="2" spans="1:13" s="4" customFormat="1" ht="20.25" customHeight="1">
      <c r="A2" s="112" t="s">
        <v>157</v>
      </c>
      <c r="B2" s="113"/>
      <c r="C2" s="113"/>
      <c r="D2" s="113"/>
      <c r="E2" s="113"/>
      <c r="F2" s="113"/>
      <c r="G2" s="113"/>
      <c r="H2" s="113"/>
      <c r="I2" s="114"/>
      <c r="J2" s="85" t="s">
        <v>158</v>
      </c>
      <c r="K2" s="85" t="s">
        <v>159</v>
      </c>
      <c r="L2" s="85" t="s">
        <v>160</v>
      </c>
      <c r="M2" s="86" t="s">
        <v>161</v>
      </c>
    </row>
    <row r="3" spans="1:13" ht="16.5" customHeight="1">
      <c r="A3" s="108" t="s">
        <v>162</v>
      </c>
      <c r="B3" s="109"/>
      <c r="C3" s="109"/>
      <c r="D3" s="109"/>
      <c r="E3" s="109"/>
      <c r="F3" s="109"/>
      <c r="G3" s="12"/>
      <c r="H3" s="12"/>
      <c r="I3" s="13"/>
      <c r="J3" s="14"/>
      <c r="K3" s="14"/>
      <c r="L3" s="14"/>
      <c r="M3" s="87"/>
    </row>
    <row r="4" spans="1:13" ht="16.5" customHeight="1">
      <c r="A4" s="82" t="s">
        <v>4</v>
      </c>
      <c r="B4" s="45">
        <v>0.24</v>
      </c>
      <c r="C4" s="8" t="s">
        <v>5</v>
      </c>
      <c r="D4" s="16" t="s">
        <v>6</v>
      </c>
      <c r="E4" s="16"/>
      <c r="F4" s="17">
        <f>단가기준!D5</f>
        <v>2535</v>
      </c>
      <c r="G4" s="18" t="s">
        <v>59</v>
      </c>
      <c r="H4" s="19" t="s">
        <v>7</v>
      </c>
      <c r="I4" s="13">
        <f aca="true" t="shared" si="0" ref="I4:I11">ROUND($B4*$F4,1)</f>
        <v>608.4</v>
      </c>
      <c r="J4" s="14">
        <f>ROUND(I4,1)</f>
        <v>608.4</v>
      </c>
      <c r="K4" s="14"/>
      <c r="L4" s="14"/>
      <c r="M4" s="87">
        <f aca="true" t="shared" si="1" ref="M4:M11">ROUND(SUM(J4:L4),1)</f>
        <v>608.4</v>
      </c>
    </row>
    <row r="5" spans="1:13" ht="16.5" customHeight="1">
      <c r="A5" s="82" t="s">
        <v>8</v>
      </c>
      <c r="B5" s="45">
        <v>0.78</v>
      </c>
      <c r="C5" s="8" t="s">
        <v>9</v>
      </c>
      <c r="D5" s="16" t="s">
        <v>6</v>
      </c>
      <c r="E5" s="16"/>
      <c r="F5" s="17">
        <f>단가기준!D8</f>
        <v>1570</v>
      </c>
      <c r="G5" s="18" t="s">
        <v>60</v>
      </c>
      <c r="H5" s="19" t="s">
        <v>7</v>
      </c>
      <c r="I5" s="13">
        <f t="shared" si="0"/>
        <v>1224.6</v>
      </c>
      <c r="J5" s="14">
        <f>ROUND(I5,1)</f>
        <v>1224.6</v>
      </c>
      <c r="K5" s="14"/>
      <c r="L5" s="14"/>
      <c r="M5" s="87">
        <f t="shared" si="1"/>
        <v>1224.6</v>
      </c>
    </row>
    <row r="6" spans="1:13" ht="16.5" customHeight="1">
      <c r="A6" s="82" t="s">
        <v>10</v>
      </c>
      <c r="B6" s="46">
        <v>0.0052</v>
      </c>
      <c r="C6" s="8" t="s">
        <v>9</v>
      </c>
      <c r="D6" s="16" t="s">
        <v>6</v>
      </c>
      <c r="E6" s="16"/>
      <c r="F6" s="17">
        <f>단가기준!D13</f>
        <v>84000</v>
      </c>
      <c r="G6" s="18" t="s">
        <v>61</v>
      </c>
      <c r="H6" s="19" t="s">
        <v>7</v>
      </c>
      <c r="I6" s="13">
        <f t="shared" si="0"/>
        <v>436.8</v>
      </c>
      <c r="J6" s="14">
        <f>ROUND(I6,10)</f>
        <v>436.8</v>
      </c>
      <c r="K6" s="14"/>
      <c r="L6" s="14"/>
      <c r="M6" s="87">
        <f t="shared" si="1"/>
        <v>436.8</v>
      </c>
    </row>
    <row r="7" spans="1:13" ht="16.5" customHeight="1">
      <c r="A7" s="82" t="s">
        <v>11</v>
      </c>
      <c r="B7" s="46">
        <v>0.0031</v>
      </c>
      <c r="C7" s="8" t="s">
        <v>9</v>
      </c>
      <c r="D7" s="16" t="s">
        <v>6</v>
      </c>
      <c r="E7" s="16"/>
      <c r="F7" s="17">
        <f>단가기준!D15</f>
        <v>156000</v>
      </c>
      <c r="G7" s="18" t="s">
        <v>12</v>
      </c>
      <c r="H7" s="19" t="s">
        <v>7</v>
      </c>
      <c r="I7" s="13">
        <f t="shared" si="0"/>
        <v>483.6</v>
      </c>
      <c r="J7" s="14">
        <f>ROUND(I7,1)</f>
        <v>483.6</v>
      </c>
      <c r="K7" s="14"/>
      <c r="L7" s="14"/>
      <c r="M7" s="87">
        <f t="shared" si="1"/>
        <v>483.6</v>
      </c>
    </row>
    <row r="8" spans="1:13" ht="16.5" customHeight="1">
      <c r="A8" s="82" t="s">
        <v>13</v>
      </c>
      <c r="B8" s="46">
        <v>0.0031</v>
      </c>
      <c r="C8" s="8" t="s">
        <v>9</v>
      </c>
      <c r="D8" s="16" t="s">
        <v>6</v>
      </c>
      <c r="E8" s="16"/>
      <c r="F8" s="17">
        <f>단가기준!D16</f>
        <v>78000</v>
      </c>
      <c r="G8" s="18" t="s">
        <v>14</v>
      </c>
      <c r="H8" s="19" t="s">
        <v>7</v>
      </c>
      <c r="I8" s="13">
        <f t="shared" si="0"/>
        <v>241.8</v>
      </c>
      <c r="J8" s="14">
        <f>ROUND(I8,1)</f>
        <v>241.8</v>
      </c>
      <c r="K8" s="14"/>
      <c r="L8" s="14"/>
      <c r="M8" s="87">
        <f t="shared" si="1"/>
        <v>241.8</v>
      </c>
    </row>
    <row r="9" spans="1:13" ht="16.5" customHeight="1">
      <c r="A9" s="82" t="s">
        <v>15</v>
      </c>
      <c r="B9" s="46">
        <v>0.0078</v>
      </c>
      <c r="C9" s="8" t="s">
        <v>9</v>
      </c>
      <c r="D9" s="16" t="s">
        <v>6</v>
      </c>
      <c r="E9" s="16"/>
      <c r="F9" s="17">
        <f>단가기준!D17</f>
        <v>42000</v>
      </c>
      <c r="G9" s="18" t="s">
        <v>16</v>
      </c>
      <c r="H9" s="19" t="s">
        <v>7</v>
      </c>
      <c r="I9" s="13">
        <f t="shared" si="0"/>
        <v>327.6</v>
      </c>
      <c r="J9" s="14">
        <f>ROUND(I9,1)</f>
        <v>327.6</v>
      </c>
      <c r="K9" s="14"/>
      <c r="L9" s="14"/>
      <c r="M9" s="87">
        <f t="shared" si="1"/>
        <v>327.6</v>
      </c>
    </row>
    <row r="10" spans="1:13" ht="16.5" customHeight="1">
      <c r="A10" s="82" t="s">
        <v>17</v>
      </c>
      <c r="B10" s="46">
        <v>0.0263</v>
      </c>
      <c r="C10" s="8" t="s">
        <v>18</v>
      </c>
      <c r="D10" s="16" t="s">
        <v>6</v>
      </c>
      <c r="E10" s="16"/>
      <c r="F10" s="17">
        <f>단가기준!D18</f>
        <v>74277</v>
      </c>
      <c r="G10" s="18"/>
      <c r="H10" s="19" t="s">
        <v>7</v>
      </c>
      <c r="I10" s="13">
        <f t="shared" si="0"/>
        <v>1953.5</v>
      </c>
      <c r="J10" s="14"/>
      <c r="K10" s="14">
        <f>ROUND(I10,1)</f>
        <v>1953.5</v>
      </c>
      <c r="L10" s="14"/>
      <c r="M10" s="87">
        <f t="shared" si="1"/>
        <v>1953.5</v>
      </c>
    </row>
    <row r="11" spans="1:13" ht="16.5" customHeight="1">
      <c r="A11" s="82" t="s">
        <v>19</v>
      </c>
      <c r="B11" s="46">
        <v>0.0438</v>
      </c>
      <c r="C11" s="8" t="s">
        <v>18</v>
      </c>
      <c r="D11" s="16" t="s">
        <v>6</v>
      </c>
      <c r="E11" s="16"/>
      <c r="F11" s="17">
        <f>단가기준!D19</f>
        <v>56822</v>
      </c>
      <c r="G11" s="18"/>
      <c r="H11" s="19" t="s">
        <v>7</v>
      </c>
      <c r="I11" s="13">
        <f t="shared" si="0"/>
        <v>2488.8</v>
      </c>
      <c r="J11" s="14"/>
      <c r="K11" s="14">
        <f>ROUND(I11,1)</f>
        <v>2488.8</v>
      </c>
      <c r="L11" s="14"/>
      <c r="M11" s="87">
        <f t="shared" si="1"/>
        <v>2488.8</v>
      </c>
    </row>
    <row r="12" spans="1:13" ht="16.5" customHeight="1">
      <c r="A12" s="82"/>
      <c r="B12" s="49"/>
      <c r="C12" s="50"/>
      <c r="D12" s="16"/>
      <c r="E12" s="16"/>
      <c r="F12" s="17"/>
      <c r="G12" s="48"/>
      <c r="H12" s="19"/>
      <c r="I12" s="13"/>
      <c r="J12" s="14"/>
      <c r="K12" s="14"/>
      <c r="L12" s="14"/>
      <c r="M12" s="87"/>
    </row>
    <row r="13" spans="1:13" s="30" customFormat="1" ht="16.5" customHeight="1">
      <c r="A13" s="83" t="s">
        <v>151</v>
      </c>
      <c r="B13" s="62"/>
      <c r="C13" s="63"/>
      <c r="D13" s="64"/>
      <c r="E13" s="64"/>
      <c r="F13" s="65"/>
      <c r="G13" s="64"/>
      <c r="H13" s="64"/>
      <c r="I13" s="66"/>
      <c r="J13" s="67">
        <f>ROUND(SUM(J4:J12),1)</f>
        <v>3322.8</v>
      </c>
      <c r="K13" s="67">
        <f>ROUND(SUM(K4:K12),1)</f>
        <v>4442.3</v>
      </c>
      <c r="L13" s="67"/>
      <c r="M13" s="84">
        <f>ROUND(SUM(M4:M12),1)</f>
        <v>7765.1</v>
      </c>
    </row>
    <row r="14" spans="1:13" ht="16.5" customHeight="1">
      <c r="A14" s="108" t="s">
        <v>50</v>
      </c>
      <c r="B14" s="109"/>
      <c r="C14" s="109"/>
      <c r="D14" s="109"/>
      <c r="E14" s="109"/>
      <c r="F14" s="109"/>
      <c r="G14" s="12"/>
      <c r="H14" s="12"/>
      <c r="I14" s="13"/>
      <c r="J14" s="14"/>
      <c r="K14" s="14"/>
      <c r="L14" s="14"/>
      <c r="M14" s="87"/>
    </row>
    <row r="15" spans="1:13" ht="16.5" customHeight="1">
      <c r="A15" s="110" t="s">
        <v>20</v>
      </c>
      <c r="B15" s="111"/>
      <c r="C15" s="111"/>
      <c r="D15" s="111"/>
      <c r="E15" s="111"/>
      <c r="F15" s="111"/>
      <c r="G15" s="12"/>
      <c r="H15" s="12"/>
      <c r="I15" s="13"/>
      <c r="J15" s="14"/>
      <c r="K15" s="14"/>
      <c r="L15" s="14"/>
      <c r="M15" s="87"/>
    </row>
    <row r="16" spans="1:13" ht="16.5" customHeight="1">
      <c r="A16" s="82" t="s">
        <v>21</v>
      </c>
      <c r="B16" s="46">
        <v>0.14</v>
      </c>
      <c r="C16" s="8" t="s">
        <v>22</v>
      </c>
      <c r="D16" s="16" t="s">
        <v>6</v>
      </c>
      <c r="E16" s="16"/>
      <c r="F16" s="17">
        <f>단가기준!D24</f>
        <v>9779</v>
      </c>
      <c r="G16" s="12"/>
      <c r="H16" s="19" t="s">
        <v>7</v>
      </c>
      <c r="I16" s="13">
        <f>ROUND($B16*$F16,1)</f>
        <v>1369.1</v>
      </c>
      <c r="J16" s="14"/>
      <c r="K16" s="14"/>
      <c r="L16" s="14">
        <f>ROUND(I16,1)</f>
        <v>1369.1</v>
      </c>
      <c r="M16" s="87">
        <f>ROUND(SUM(J16:L16),1)</f>
        <v>1369.1</v>
      </c>
    </row>
    <row r="17" spans="1:13" ht="16.5" customHeight="1">
      <c r="A17" s="82" t="s">
        <v>23</v>
      </c>
      <c r="B17" s="46">
        <v>0.14</v>
      </c>
      <c r="C17" s="8" t="s">
        <v>22</v>
      </c>
      <c r="D17" s="16" t="s">
        <v>6</v>
      </c>
      <c r="E17" s="16"/>
      <c r="F17" s="17">
        <f>단가기준!D25</f>
        <v>25036</v>
      </c>
      <c r="G17" s="12"/>
      <c r="H17" s="19" t="s">
        <v>7</v>
      </c>
      <c r="I17" s="13">
        <f>ROUND($B17*$F17,1)</f>
        <v>3505</v>
      </c>
      <c r="J17" s="14"/>
      <c r="K17" s="14">
        <f>ROUND(I17,1)</f>
        <v>3505</v>
      </c>
      <c r="L17" s="14"/>
      <c r="M17" s="87">
        <f>ROUND(SUM(J17:L17),1)</f>
        <v>3505</v>
      </c>
    </row>
    <row r="18" spans="1:13" ht="16.5" customHeight="1">
      <c r="A18" s="110" t="s">
        <v>24</v>
      </c>
      <c r="B18" s="111"/>
      <c r="C18" s="8"/>
      <c r="D18" s="12"/>
      <c r="E18" s="12"/>
      <c r="F18" s="17"/>
      <c r="G18" s="12"/>
      <c r="H18" s="12"/>
      <c r="I18" s="13"/>
      <c r="J18" s="14"/>
      <c r="K18" s="14"/>
      <c r="L18" s="14"/>
      <c r="M18" s="87"/>
    </row>
    <row r="19" spans="1:13" ht="16.5" customHeight="1">
      <c r="A19" s="82" t="s">
        <v>21</v>
      </c>
      <c r="B19" s="46">
        <v>0.154</v>
      </c>
      <c r="C19" s="8" t="s">
        <v>22</v>
      </c>
      <c r="D19" s="16" t="s">
        <v>6</v>
      </c>
      <c r="E19" s="16"/>
      <c r="F19" s="17">
        <f>단가기준!D30</f>
        <v>5675</v>
      </c>
      <c r="G19" s="12"/>
      <c r="H19" s="19" t="s">
        <v>7</v>
      </c>
      <c r="I19" s="13">
        <f>ROUND($B19*$F19,1)</f>
        <v>874</v>
      </c>
      <c r="J19" s="14"/>
      <c r="K19" s="14"/>
      <c r="L19" s="14">
        <f>ROUND(I19,1)</f>
        <v>874</v>
      </c>
      <c r="M19" s="87">
        <f>ROUND(SUM(J19:L19),1)</f>
        <v>874</v>
      </c>
    </row>
    <row r="20" spans="1:13" ht="16.5" customHeight="1">
      <c r="A20" s="82" t="s">
        <v>23</v>
      </c>
      <c r="B20" s="46">
        <v>0.154</v>
      </c>
      <c r="C20" s="8" t="s">
        <v>22</v>
      </c>
      <c r="D20" s="16" t="s">
        <v>6</v>
      </c>
      <c r="E20" s="16"/>
      <c r="F20" s="17">
        <f>단가기준!D31</f>
        <v>16239</v>
      </c>
      <c r="G20" s="12"/>
      <c r="H20" s="19" t="s">
        <v>7</v>
      </c>
      <c r="I20" s="13">
        <f>ROUND($B20*$F20,1)</f>
        <v>2500.8</v>
      </c>
      <c r="J20" s="14"/>
      <c r="K20" s="14">
        <f>ROUND(I20,1)</f>
        <v>2500.8</v>
      </c>
      <c r="L20" s="14"/>
      <c r="M20" s="87">
        <f>ROUND(SUM(J20:L20),1)</f>
        <v>2500.8</v>
      </c>
    </row>
    <row r="21" spans="1:13" ht="16.5" customHeight="1">
      <c r="A21" s="82" t="s">
        <v>25</v>
      </c>
      <c r="B21" s="46">
        <v>0.154</v>
      </c>
      <c r="C21" s="8" t="s">
        <v>22</v>
      </c>
      <c r="D21" s="16" t="s">
        <v>6</v>
      </c>
      <c r="E21" s="16"/>
      <c r="F21" s="17">
        <f>단가기준!D32</f>
        <v>26252</v>
      </c>
      <c r="G21" s="12"/>
      <c r="H21" s="19" t="s">
        <v>7</v>
      </c>
      <c r="I21" s="13">
        <f>ROUND($B21*$F21,1)</f>
        <v>4042.8</v>
      </c>
      <c r="J21" s="14">
        <f>ROUND(I21,1)</f>
        <v>4042.8</v>
      </c>
      <c r="K21" s="14"/>
      <c r="L21" s="14"/>
      <c r="M21" s="87">
        <f>ROUND(SUM(J21:L21),1)</f>
        <v>4042.8</v>
      </c>
    </row>
    <row r="22" spans="1:13" ht="16.5" customHeight="1">
      <c r="A22" s="82"/>
      <c r="B22" s="15"/>
      <c r="C22" s="8"/>
      <c r="D22" s="20"/>
      <c r="E22" s="20"/>
      <c r="F22" s="17"/>
      <c r="G22" s="12"/>
      <c r="H22" s="12"/>
      <c r="I22" s="13"/>
      <c r="J22" s="14"/>
      <c r="K22" s="14"/>
      <c r="L22" s="14"/>
      <c r="M22" s="87"/>
    </row>
    <row r="23" spans="1:13" s="30" customFormat="1" ht="16.5" customHeight="1">
      <c r="A23" s="83" t="s">
        <v>154</v>
      </c>
      <c r="B23" s="62"/>
      <c r="C23" s="63"/>
      <c r="D23" s="64"/>
      <c r="E23" s="64"/>
      <c r="F23" s="65"/>
      <c r="G23" s="64"/>
      <c r="H23" s="64"/>
      <c r="I23" s="66"/>
      <c r="J23" s="67">
        <f>ROUND(SUM(J16:J22),1)</f>
        <v>4042.8</v>
      </c>
      <c r="K23" s="67">
        <f>ROUND(SUM(K16:K22),1)</f>
        <v>6005.8</v>
      </c>
      <c r="L23" s="67">
        <f>ROUND(SUM(L16:L22),1)</f>
        <v>2243.1</v>
      </c>
      <c r="M23" s="84">
        <f>ROUND(SUM(M16:M22),1)</f>
        <v>12291.7</v>
      </c>
    </row>
    <row r="24" spans="1:13" s="30" customFormat="1" ht="16.5" customHeight="1">
      <c r="A24" s="108" t="s">
        <v>64</v>
      </c>
      <c r="B24" s="109"/>
      <c r="C24" s="109"/>
      <c r="D24" s="109"/>
      <c r="E24" s="109"/>
      <c r="F24" s="109"/>
      <c r="G24" s="12"/>
      <c r="H24" s="12"/>
      <c r="I24" s="28"/>
      <c r="J24" s="29"/>
      <c r="K24" s="29"/>
      <c r="L24" s="29"/>
      <c r="M24" s="88"/>
    </row>
    <row r="25" spans="1:13" s="30" customFormat="1" ht="16.5" customHeight="1">
      <c r="A25" s="81" t="s">
        <v>63</v>
      </c>
      <c r="B25" s="8"/>
      <c r="C25" s="8"/>
      <c r="D25" s="8"/>
      <c r="E25" s="8"/>
      <c r="F25" s="8"/>
      <c r="G25" s="12"/>
      <c r="H25" s="12"/>
      <c r="I25" s="28"/>
      <c r="J25" s="29"/>
      <c r="K25" s="29"/>
      <c r="L25" s="29"/>
      <c r="M25" s="88"/>
    </row>
    <row r="26" spans="1:14" ht="16.5" customHeight="1">
      <c r="A26" s="82" t="s">
        <v>31</v>
      </c>
      <c r="B26" s="47">
        <v>0.0273</v>
      </c>
      <c r="C26" s="8" t="s">
        <v>22</v>
      </c>
      <c r="D26" s="16" t="s">
        <v>6</v>
      </c>
      <c r="E26" s="16"/>
      <c r="F26" s="32">
        <f>단가기준!D38</f>
        <v>25795</v>
      </c>
      <c r="G26" s="17"/>
      <c r="H26" s="19" t="s">
        <v>7</v>
      </c>
      <c r="I26" s="34">
        <f>ROUND(B26*F26,1)</f>
        <v>704.2</v>
      </c>
      <c r="J26" s="35"/>
      <c r="K26" s="14"/>
      <c r="L26" s="14">
        <f>ROUND(I26,1)</f>
        <v>704.2</v>
      </c>
      <c r="M26" s="87">
        <f>ROUND(SUM(J26:L26),1)</f>
        <v>704.2</v>
      </c>
      <c r="N26" s="3"/>
    </row>
    <row r="27" spans="1:14" ht="16.5" customHeight="1">
      <c r="A27" s="82" t="s">
        <v>32</v>
      </c>
      <c r="B27" s="47">
        <v>0.0273</v>
      </c>
      <c r="C27" s="8" t="s">
        <v>22</v>
      </c>
      <c r="D27" s="16" t="s">
        <v>6</v>
      </c>
      <c r="E27" s="16"/>
      <c r="F27" s="32">
        <f>단가기준!D39</f>
        <v>25036</v>
      </c>
      <c r="G27" s="17"/>
      <c r="H27" s="19" t="s">
        <v>7</v>
      </c>
      <c r="I27" s="34">
        <f>ROUND(B27*F27,1)</f>
        <v>683.5</v>
      </c>
      <c r="J27" s="35"/>
      <c r="K27" s="14">
        <f>ROUND(I27,1)</f>
        <v>683.5</v>
      </c>
      <c r="L27" s="14"/>
      <c r="M27" s="87">
        <f>ROUND(SUM(J27:L27),1)</f>
        <v>683.5</v>
      </c>
      <c r="N27" s="3"/>
    </row>
    <row r="28" spans="1:14" ht="16.5" customHeight="1">
      <c r="A28" s="82" t="s">
        <v>33</v>
      </c>
      <c r="B28" s="47">
        <v>0.0273</v>
      </c>
      <c r="C28" s="8" t="s">
        <v>22</v>
      </c>
      <c r="D28" s="16" t="s">
        <v>6</v>
      </c>
      <c r="E28" s="16"/>
      <c r="F28" s="32">
        <f>단가기준!D40</f>
        <v>12501</v>
      </c>
      <c r="G28" s="17"/>
      <c r="H28" s="19" t="s">
        <v>7</v>
      </c>
      <c r="I28" s="34">
        <f>ROUND(B28*F28,1)</f>
        <v>341.3</v>
      </c>
      <c r="J28" s="35">
        <f>ROUND(I28,1)</f>
        <v>341.3</v>
      </c>
      <c r="K28" s="14"/>
      <c r="L28" s="14"/>
      <c r="M28" s="87">
        <f>ROUND(SUM(J28:L28),1)</f>
        <v>341.3</v>
      </c>
      <c r="N28" s="3"/>
    </row>
    <row r="29" spans="1:14" ht="16.5" customHeight="1">
      <c r="A29" s="82" t="s">
        <v>57</v>
      </c>
      <c r="B29" s="47"/>
      <c r="C29" s="8"/>
      <c r="D29" s="16"/>
      <c r="E29" s="16"/>
      <c r="F29" s="32"/>
      <c r="G29" s="17"/>
      <c r="H29" s="19"/>
      <c r="I29" s="34"/>
      <c r="J29" s="35"/>
      <c r="K29" s="14"/>
      <c r="L29" s="14"/>
      <c r="M29" s="87"/>
      <c r="N29" s="3"/>
    </row>
    <row r="30" spans="1:14" ht="16.5" customHeight="1">
      <c r="A30" s="82" t="s">
        <v>58</v>
      </c>
      <c r="B30" s="47">
        <v>0.0006</v>
      </c>
      <c r="C30" s="8" t="s">
        <v>22</v>
      </c>
      <c r="D30" s="16" t="s">
        <v>6</v>
      </c>
      <c r="E30" s="16"/>
      <c r="F30" s="32">
        <f>단가기준!D44</f>
        <v>200000</v>
      </c>
      <c r="G30" s="17"/>
      <c r="H30" s="19" t="s">
        <v>7</v>
      </c>
      <c r="I30" s="34">
        <f>ROUND(B30*F30,1)</f>
        <v>120</v>
      </c>
      <c r="J30" s="35">
        <f>ROUND(I30,1)</f>
        <v>120</v>
      </c>
      <c r="K30" s="14"/>
      <c r="L30" s="14"/>
      <c r="M30" s="87">
        <f>ROUND(SUM(J30:L30),1)</f>
        <v>120</v>
      </c>
      <c r="N30" s="3"/>
    </row>
    <row r="31" spans="1:14" ht="16.5" customHeight="1">
      <c r="A31" s="82"/>
      <c r="B31" s="32"/>
      <c r="C31" s="16"/>
      <c r="D31" s="33"/>
      <c r="E31" s="16"/>
      <c r="F31" s="16"/>
      <c r="G31" s="17"/>
      <c r="H31" s="19"/>
      <c r="I31" s="34"/>
      <c r="J31" s="35"/>
      <c r="K31" s="14"/>
      <c r="L31" s="14"/>
      <c r="M31" s="87"/>
      <c r="N31" s="3"/>
    </row>
    <row r="32" spans="1:13" s="30" customFormat="1" ht="16.5" customHeight="1">
      <c r="A32" s="83" t="s">
        <v>151</v>
      </c>
      <c r="B32" s="62"/>
      <c r="C32" s="63"/>
      <c r="D32" s="68"/>
      <c r="E32" s="68"/>
      <c r="F32" s="65"/>
      <c r="G32" s="64"/>
      <c r="H32" s="64"/>
      <c r="I32" s="66"/>
      <c r="J32" s="67">
        <f>ROUND(SUM(J26:J31),1)</f>
        <v>461.3</v>
      </c>
      <c r="K32" s="67">
        <f>ROUND(SUM(K26:K31),1)</f>
        <v>683.5</v>
      </c>
      <c r="L32" s="67">
        <f>ROUND(SUM(L26:L31),1)</f>
        <v>704.2</v>
      </c>
      <c r="M32" s="84">
        <f>ROUND(SUM(M26:M31),1)</f>
        <v>1849</v>
      </c>
    </row>
    <row r="33" spans="1:13" ht="16.5" customHeight="1">
      <c r="A33" s="108" t="s">
        <v>62</v>
      </c>
      <c r="B33" s="109"/>
      <c r="C33" s="109"/>
      <c r="D33" s="109"/>
      <c r="E33" s="109"/>
      <c r="F33" s="109"/>
      <c r="G33" s="12"/>
      <c r="H33" s="12"/>
      <c r="I33" s="13"/>
      <c r="J33" s="14"/>
      <c r="K33" s="14"/>
      <c r="L33" s="14"/>
      <c r="M33" s="87"/>
    </row>
    <row r="34" spans="1:13" ht="16.5" customHeight="1">
      <c r="A34" s="110" t="s">
        <v>65</v>
      </c>
      <c r="B34" s="111"/>
      <c r="C34" s="111"/>
      <c r="D34" s="16"/>
      <c r="E34" s="16"/>
      <c r="F34" s="17"/>
      <c r="G34" s="12"/>
      <c r="H34" s="12"/>
      <c r="I34" s="13"/>
      <c r="J34" s="14"/>
      <c r="K34" s="14"/>
      <c r="L34" s="14"/>
      <c r="M34" s="87"/>
    </row>
    <row r="35" spans="1:13" ht="16.5" customHeight="1">
      <c r="A35" s="82" t="s">
        <v>31</v>
      </c>
      <c r="B35" s="51">
        <v>0.035</v>
      </c>
      <c r="C35" s="8" t="s">
        <v>22</v>
      </c>
      <c r="D35" s="16" t="s">
        <v>6</v>
      </c>
      <c r="E35" s="16"/>
      <c r="F35" s="44">
        <f>단가기준!E38</f>
        <v>16654</v>
      </c>
      <c r="G35" s="12"/>
      <c r="H35" s="19" t="s">
        <v>7</v>
      </c>
      <c r="I35" s="13">
        <f>ROUND(B35*F35,1)</f>
        <v>582.9</v>
      </c>
      <c r="J35" s="14"/>
      <c r="K35" s="14"/>
      <c r="L35" s="14">
        <f>ROUND(I35,1)</f>
        <v>582.9</v>
      </c>
      <c r="M35" s="87">
        <f>ROUND(SUM(J35:L35),1)</f>
        <v>582.9</v>
      </c>
    </row>
    <row r="36" spans="1:13" ht="16.5" customHeight="1">
      <c r="A36" s="82" t="s">
        <v>32</v>
      </c>
      <c r="B36" s="51">
        <v>0.035</v>
      </c>
      <c r="C36" s="8" t="s">
        <v>22</v>
      </c>
      <c r="D36" s="16" t="s">
        <v>6</v>
      </c>
      <c r="E36" s="16"/>
      <c r="F36" s="44">
        <f>단가기준!E39</f>
        <v>25036</v>
      </c>
      <c r="G36" s="12"/>
      <c r="H36" s="19" t="s">
        <v>7</v>
      </c>
      <c r="I36" s="13">
        <f>ROUND(B36*F36,1)</f>
        <v>876.3</v>
      </c>
      <c r="J36" s="14"/>
      <c r="K36" s="14">
        <f>ROUND(I36,1)</f>
        <v>876.3</v>
      </c>
      <c r="L36" s="14"/>
      <c r="M36" s="87">
        <f>ROUND(SUM(J36:L36),1)</f>
        <v>876.3</v>
      </c>
    </row>
    <row r="37" spans="1:13" ht="16.5" customHeight="1">
      <c r="A37" s="82" t="s">
        <v>33</v>
      </c>
      <c r="B37" s="51">
        <v>0.035</v>
      </c>
      <c r="C37" s="8" t="s">
        <v>22</v>
      </c>
      <c r="D37" s="16" t="s">
        <v>6</v>
      </c>
      <c r="E37" s="16"/>
      <c r="F37" s="44">
        <f>단가기준!E40</f>
        <v>12501</v>
      </c>
      <c r="G37" s="12"/>
      <c r="H37" s="19" t="s">
        <v>7</v>
      </c>
      <c r="I37" s="13">
        <f>ROUND(B37*F37,1)</f>
        <v>437.5</v>
      </c>
      <c r="J37" s="14">
        <f>ROUND(I37,1)</f>
        <v>437.5</v>
      </c>
      <c r="K37" s="14"/>
      <c r="L37" s="14"/>
      <c r="M37" s="87">
        <f>ROUND(SUM(J37:L37),1)</f>
        <v>437.5</v>
      </c>
    </row>
    <row r="38" spans="1:13" ht="16.5" customHeight="1">
      <c r="A38" s="110" t="s">
        <v>66</v>
      </c>
      <c r="B38" s="111"/>
      <c r="C38" s="8"/>
      <c r="D38" s="16"/>
      <c r="E38" s="16"/>
      <c r="F38" s="17"/>
      <c r="G38" s="12"/>
      <c r="H38" s="12"/>
      <c r="I38" s="13"/>
      <c r="J38" s="14"/>
      <c r="K38" s="14"/>
      <c r="L38" s="14"/>
      <c r="M38" s="87"/>
    </row>
    <row r="39" spans="1:13" ht="16.5" customHeight="1">
      <c r="A39" s="82" t="s">
        <v>33</v>
      </c>
      <c r="B39" s="49">
        <v>5</v>
      </c>
      <c r="C39" s="50" t="s">
        <v>67</v>
      </c>
      <c r="D39" s="16" t="s">
        <v>28</v>
      </c>
      <c r="E39" s="16"/>
      <c r="F39" s="53">
        <f>ROUND(SUM(M35:M37),1)</f>
        <v>1896.7</v>
      </c>
      <c r="G39" s="12" t="s">
        <v>69</v>
      </c>
      <c r="H39" s="19" t="s">
        <v>7</v>
      </c>
      <c r="I39" s="13">
        <f>ROUND(B39/100*F39,1)</f>
        <v>94.8</v>
      </c>
      <c r="J39" s="14">
        <f>ROUND(I39,1)</f>
        <v>94.8</v>
      </c>
      <c r="K39" s="14"/>
      <c r="L39" s="14"/>
      <c r="M39" s="87">
        <f>ROUND(SUM(J39:L39),1)</f>
        <v>94.8</v>
      </c>
    </row>
    <row r="40" spans="1:13" ht="16.5" customHeight="1">
      <c r="A40" s="82"/>
      <c r="B40" s="15"/>
      <c r="C40" s="8"/>
      <c r="D40" s="16"/>
      <c r="E40" s="16"/>
      <c r="F40" s="17"/>
      <c r="G40" s="12"/>
      <c r="H40" s="12"/>
      <c r="I40" s="13"/>
      <c r="J40" s="14"/>
      <c r="K40" s="14"/>
      <c r="L40" s="14"/>
      <c r="M40" s="87"/>
    </row>
    <row r="41" spans="1:13" s="30" customFormat="1" ht="16.5" customHeight="1">
      <c r="A41" s="83" t="s">
        <v>151</v>
      </c>
      <c r="B41" s="62"/>
      <c r="C41" s="63"/>
      <c r="D41" s="68"/>
      <c r="E41" s="68"/>
      <c r="F41" s="65"/>
      <c r="G41" s="64"/>
      <c r="H41" s="64"/>
      <c r="I41" s="66"/>
      <c r="J41" s="67">
        <f>ROUND(SUM(J35:J40),1)</f>
        <v>532.3</v>
      </c>
      <c r="K41" s="67">
        <f>ROUND(SUM(K35:K40),1)</f>
        <v>876.3</v>
      </c>
      <c r="L41" s="67">
        <f>ROUND(SUM(L35:L40),1)</f>
        <v>582.9</v>
      </c>
      <c r="M41" s="84">
        <f>ROUND(SUM(M35:M40),1)</f>
        <v>1991.5</v>
      </c>
    </row>
    <row r="42" spans="1:13" ht="16.5" customHeight="1">
      <c r="A42" s="108" t="s">
        <v>68</v>
      </c>
      <c r="B42" s="109"/>
      <c r="C42" s="109"/>
      <c r="D42" s="109"/>
      <c r="E42" s="109"/>
      <c r="F42" s="109"/>
      <c r="G42" s="12"/>
      <c r="H42" s="12"/>
      <c r="I42" s="13"/>
      <c r="J42" s="14"/>
      <c r="K42" s="14"/>
      <c r="L42" s="14"/>
      <c r="M42" s="87"/>
    </row>
    <row r="43" spans="1:13" ht="16.5" customHeight="1">
      <c r="A43" s="110" t="s">
        <v>221</v>
      </c>
      <c r="B43" s="111"/>
      <c r="C43" s="111"/>
      <c r="D43" s="111"/>
      <c r="E43" s="111"/>
      <c r="F43" s="111"/>
      <c r="G43" s="111"/>
      <c r="H43" s="8"/>
      <c r="I43" s="13"/>
      <c r="J43" s="14"/>
      <c r="K43" s="14"/>
      <c r="L43" s="14"/>
      <c r="M43" s="87"/>
    </row>
    <row r="44" spans="1:13" ht="16.5" customHeight="1">
      <c r="A44" s="110" t="s">
        <v>35</v>
      </c>
      <c r="B44" s="111"/>
      <c r="C44" s="111"/>
      <c r="D44" s="111"/>
      <c r="E44" s="111"/>
      <c r="F44" s="111"/>
      <c r="G44" s="111"/>
      <c r="H44" s="8"/>
      <c r="I44" s="13"/>
      <c r="J44" s="14"/>
      <c r="K44" s="14"/>
      <c r="L44" s="14"/>
      <c r="M44" s="87"/>
    </row>
    <row r="45" spans="1:13" ht="16.5" customHeight="1">
      <c r="A45" s="110" t="s">
        <v>36</v>
      </c>
      <c r="B45" s="111"/>
      <c r="C45" s="111"/>
      <c r="D45" s="111"/>
      <c r="E45" s="111"/>
      <c r="F45" s="111"/>
      <c r="G45" s="111"/>
      <c r="H45" s="8"/>
      <c r="I45" s="13"/>
      <c r="J45" s="14"/>
      <c r="K45" s="14"/>
      <c r="L45" s="14"/>
      <c r="M45" s="87"/>
    </row>
    <row r="46" spans="1:13" ht="16.5" customHeight="1">
      <c r="A46" s="110" t="s">
        <v>222</v>
      </c>
      <c r="B46" s="111"/>
      <c r="C46" s="111"/>
      <c r="D46" s="111"/>
      <c r="E46" s="111"/>
      <c r="F46" s="111"/>
      <c r="G46" s="111"/>
      <c r="H46" s="8"/>
      <c r="I46" s="13"/>
      <c r="J46" s="14"/>
      <c r="K46" s="14"/>
      <c r="L46" s="14"/>
      <c r="M46" s="87"/>
    </row>
    <row r="47" spans="1:13" ht="16.5" customHeight="1">
      <c r="A47" s="110" t="s">
        <v>223</v>
      </c>
      <c r="B47" s="111"/>
      <c r="C47" s="111"/>
      <c r="D47" s="111"/>
      <c r="E47" s="111"/>
      <c r="F47" s="111"/>
      <c r="G47" s="111"/>
      <c r="H47" s="8"/>
      <c r="I47" s="13"/>
      <c r="J47" s="14"/>
      <c r="K47" s="14"/>
      <c r="L47" s="14"/>
      <c r="M47" s="87"/>
    </row>
    <row r="48" spans="1:13" ht="16.5" customHeight="1">
      <c r="A48" s="82" t="s">
        <v>37</v>
      </c>
      <c r="B48" s="36">
        <f>단가기준!D48</f>
        <v>30931</v>
      </c>
      <c r="C48" s="16" t="s">
        <v>38</v>
      </c>
      <c r="D48" s="111">
        <v>52.08</v>
      </c>
      <c r="E48" s="111"/>
      <c r="F48" s="111"/>
      <c r="G48" s="12"/>
      <c r="H48" s="19" t="s">
        <v>39</v>
      </c>
      <c r="I48" s="13">
        <f>ROUND($B48/$D48,1)</f>
        <v>593.9</v>
      </c>
      <c r="J48" s="14"/>
      <c r="K48" s="14"/>
      <c r="L48" s="14">
        <f>ROUND(I48,1)</f>
        <v>593.9</v>
      </c>
      <c r="M48" s="87">
        <f>ROUND(SUM(J48:L48),1)</f>
        <v>593.9</v>
      </c>
    </row>
    <row r="49" spans="1:13" ht="16.5" customHeight="1">
      <c r="A49" s="82" t="s">
        <v>40</v>
      </c>
      <c r="B49" s="36">
        <f>단가기준!D49</f>
        <v>25036</v>
      </c>
      <c r="C49" s="16" t="s">
        <v>38</v>
      </c>
      <c r="D49" s="111">
        <f>D48</f>
        <v>52.08</v>
      </c>
      <c r="E49" s="111"/>
      <c r="F49" s="111"/>
      <c r="G49" s="12"/>
      <c r="H49" s="19" t="s">
        <v>39</v>
      </c>
      <c r="I49" s="13">
        <f>ROUND($B49/$D49,1)</f>
        <v>480.7</v>
      </c>
      <c r="J49" s="14"/>
      <c r="K49" s="14">
        <f>ROUND(I49,1)</f>
        <v>480.7</v>
      </c>
      <c r="L49" s="14"/>
      <c r="M49" s="87">
        <f>ROUND(SUM(J49:L49),1)</f>
        <v>480.7</v>
      </c>
    </row>
    <row r="50" spans="1:13" ht="16.5" customHeight="1">
      <c r="A50" s="82" t="s">
        <v>41</v>
      </c>
      <c r="B50" s="36">
        <f>단가기준!D50</f>
        <v>47538</v>
      </c>
      <c r="C50" s="16" t="s">
        <v>38</v>
      </c>
      <c r="D50" s="111">
        <f>D48</f>
        <v>52.08</v>
      </c>
      <c r="E50" s="111"/>
      <c r="F50" s="111"/>
      <c r="G50" s="12"/>
      <c r="H50" s="19" t="s">
        <v>42</v>
      </c>
      <c r="I50" s="13">
        <f>ROUND($B50/$D50,1)</f>
        <v>912.8</v>
      </c>
      <c r="J50" s="14">
        <f>ROUND(I50,1)</f>
        <v>912.8</v>
      </c>
      <c r="K50" s="14"/>
      <c r="L50" s="14"/>
      <c r="M50" s="87">
        <f>ROUND(SUM(J50:L50),1)</f>
        <v>912.8</v>
      </c>
    </row>
    <row r="51" spans="1:13" ht="16.5" customHeight="1">
      <c r="A51" s="82"/>
      <c r="B51" s="36"/>
      <c r="C51" s="8"/>
      <c r="D51" s="12"/>
      <c r="E51" s="12"/>
      <c r="F51" s="17"/>
      <c r="G51" s="12"/>
      <c r="H51" s="12"/>
      <c r="I51" s="13"/>
      <c r="J51" s="14"/>
      <c r="K51" s="14"/>
      <c r="L51" s="14"/>
      <c r="M51" s="87"/>
    </row>
    <row r="52" spans="1:13" s="30" customFormat="1" ht="15" customHeight="1">
      <c r="A52" s="83" t="s">
        <v>153</v>
      </c>
      <c r="B52" s="62"/>
      <c r="C52" s="63"/>
      <c r="D52" s="64"/>
      <c r="E52" s="64"/>
      <c r="F52" s="65"/>
      <c r="G52" s="64"/>
      <c r="H52" s="64"/>
      <c r="I52" s="66"/>
      <c r="J52" s="67">
        <f>ROUND(SUM(J48:J51),1)</f>
        <v>912.8</v>
      </c>
      <c r="K52" s="67">
        <f>ROUND(SUM(K48:K51),1)</f>
        <v>480.7</v>
      </c>
      <c r="L52" s="67">
        <f>ROUND(SUM(L48:L51),1)</f>
        <v>593.9</v>
      </c>
      <c r="M52" s="84">
        <f>ROUND(SUM(J52:L52),1)</f>
        <v>1987.4</v>
      </c>
    </row>
    <row r="53" spans="1:13" s="30" customFormat="1" ht="1.5" customHeight="1">
      <c r="A53" s="89"/>
      <c r="B53" s="69"/>
      <c r="C53" s="70"/>
      <c r="D53" s="31"/>
      <c r="E53" s="31"/>
      <c r="F53" s="71"/>
      <c r="G53" s="31"/>
      <c r="H53" s="31"/>
      <c r="I53" s="28"/>
      <c r="J53" s="29"/>
      <c r="K53" s="29"/>
      <c r="L53" s="29"/>
      <c r="M53" s="88"/>
    </row>
    <row r="54" spans="1:13" s="61" customFormat="1" ht="23.25" customHeight="1" thickBot="1">
      <c r="A54" s="90" t="s">
        <v>3</v>
      </c>
      <c r="B54" s="91"/>
      <c r="C54" s="92"/>
      <c r="D54" s="93"/>
      <c r="E54" s="93"/>
      <c r="F54" s="94"/>
      <c r="G54" s="93"/>
      <c r="H54" s="93"/>
      <c r="I54" s="95"/>
      <c r="J54" s="96">
        <f>ROUND(J52+J41+J32+J23+J13,1)</f>
        <v>9272</v>
      </c>
      <c r="K54" s="96">
        <f>ROUND(K52+K41+K32+K23+K13,1)</f>
        <v>12488.6</v>
      </c>
      <c r="L54" s="96">
        <f>ROUND(L52+L41+L32+L23+L13,1)</f>
        <v>4124.1</v>
      </c>
      <c r="M54" s="97">
        <f>ROUND(M52+M41+M32+M23+M13,1)</f>
        <v>25884.7</v>
      </c>
    </row>
    <row r="55" spans="10:13" ht="13.5" customHeight="1">
      <c r="J55" s="115" t="str">
        <f>미진동암파쇄!J55</f>
        <v>※ 2006년 하반기 단가기준</v>
      </c>
      <c r="K55" s="115"/>
      <c r="L55" s="115"/>
      <c r="M55" s="115"/>
    </row>
    <row r="56" spans="1:6" ht="13.5" customHeight="1">
      <c r="A56" s="1" t="str">
        <f>미진동암파쇄!A56</f>
        <v>주) 1. 재료비, 노무비, 경비는 물가정보 및 적산정보(한국물가정보) 2006년 7월 참고.</v>
      </c>
      <c r="B56" s="59"/>
      <c r="C56" s="1"/>
      <c r="F56" s="60"/>
    </row>
    <row r="57" spans="1:6" ht="13.5" customHeight="1">
      <c r="A57" s="1" t="s">
        <v>156</v>
      </c>
      <c r="B57" s="59"/>
      <c r="C57" s="1"/>
      <c r="F57" s="60"/>
    </row>
    <row r="58" spans="1:6" ht="11.25">
      <c r="A58" s="1"/>
      <c r="B58" s="59"/>
      <c r="C58" s="1"/>
      <c r="F58" s="60"/>
    </row>
    <row r="59" spans="1:6" ht="11.25">
      <c r="A59" s="1"/>
      <c r="B59" s="59"/>
      <c r="C59" s="1"/>
      <c r="F59" s="60"/>
    </row>
    <row r="60" spans="1:6" ht="11.25">
      <c r="A60" s="1"/>
      <c r="B60" s="59"/>
      <c r="C60" s="1"/>
      <c r="F60" s="60"/>
    </row>
    <row r="61" spans="1:6" ht="11.25">
      <c r="A61" s="1"/>
      <c r="B61" s="59"/>
      <c r="C61" s="1"/>
      <c r="F61" s="60"/>
    </row>
    <row r="62" spans="1:6" ht="11.25">
      <c r="A62" s="1"/>
      <c r="B62" s="59"/>
      <c r="C62" s="1"/>
      <c r="F62" s="60"/>
    </row>
    <row r="63" spans="1:6" ht="11.25">
      <c r="A63" s="1"/>
      <c r="B63" s="59"/>
      <c r="C63" s="1"/>
      <c r="F63" s="60"/>
    </row>
    <row r="64" spans="1:6" ht="11.25">
      <c r="A64" s="1"/>
      <c r="B64" s="59"/>
      <c r="C64" s="1"/>
      <c r="F64" s="60"/>
    </row>
  </sheetData>
  <mergeCells count="19">
    <mergeCell ref="A14:F14"/>
    <mergeCell ref="A15:F15"/>
    <mergeCell ref="A18:B18"/>
    <mergeCell ref="A2:I2"/>
    <mergeCell ref="A3:F3"/>
    <mergeCell ref="A24:F24"/>
    <mergeCell ref="A33:F33"/>
    <mergeCell ref="A38:B38"/>
    <mergeCell ref="A34:C34"/>
    <mergeCell ref="A42:F42"/>
    <mergeCell ref="A43:G43"/>
    <mergeCell ref="A44:G44"/>
    <mergeCell ref="A45:G45"/>
    <mergeCell ref="D50:F50"/>
    <mergeCell ref="J55:M55"/>
    <mergeCell ref="A46:G46"/>
    <mergeCell ref="A47:G47"/>
    <mergeCell ref="D48:F48"/>
    <mergeCell ref="D49:F49"/>
  </mergeCells>
  <printOptions horizontalCentered="1"/>
  <pageMargins left="0.31496062992125984" right="0.31496062992125984" top="0.68" bottom="0.54" header="0.5118110236220472" footer="0.3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SheetLayoutView="100" workbookViewId="0" topLeftCell="A40">
      <selection activeCell="J56" sqref="J56"/>
    </sheetView>
  </sheetViews>
  <sheetFormatPr defaultColWidth="8.88671875" defaultRowHeight="13.5"/>
  <cols>
    <col min="1" max="1" width="9.88671875" style="37" customWidth="1"/>
    <col min="2" max="2" width="9.4453125" style="38" customWidth="1"/>
    <col min="3" max="3" width="2.21484375" style="39" customWidth="1"/>
    <col min="4" max="4" width="2.3359375" style="1" customWidth="1"/>
    <col min="5" max="5" width="1.4375" style="1" customWidth="1"/>
    <col min="6" max="6" width="6.21484375" style="40" customWidth="1"/>
    <col min="7" max="7" width="15.21484375" style="1" customWidth="1"/>
    <col min="8" max="8" width="2.10546875" style="1" customWidth="1"/>
    <col min="9" max="9" width="7.99609375" style="2" customWidth="1"/>
    <col min="10" max="13" width="8.88671875" style="3" customWidth="1"/>
    <col min="14" max="16384" width="8.88671875" style="1" customWidth="1"/>
  </cols>
  <sheetData>
    <row r="1" spans="1:13" s="77" customFormat="1" ht="26.25" customHeight="1">
      <c r="A1" s="80" t="s">
        <v>224</v>
      </c>
      <c r="B1" s="80"/>
      <c r="C1" s="80"/>
      <c r="D1" s="80"/>
      <c r="E1" s="80"/>
      <c r="F1" s="76"/>
      <c r="I1" s="78"/>
      <c r="J1" s="79"/>
      <c r="K1" s="79"/>
      <c r="L1" s="79"/>
      <c r="M1" s="79"/>
    </row>
    <row r="2" spans="1:6" ht="15.75" customHeight="1" thickBot="1">
      <c r="A2" s="111"/>
      <c r="B2" s="111"/>
      <c r="C2" s="111"/>
      <c r="D2" s="111"/>
      <c r="E2" s="111"/>
      <c r="F2" s="111"/>
    </row>
    <row r="3" spans="1:13" s="4" customFormat="1" ht="20.25" customHeight="1">
      <c r="A3" s="116" t="s">
        <v>157</v>
      </c>
      <c r="B3" s="117"/>
      <c r="C3" s="117"/>
      <c r="D3" s="117"/>
      <c r="E3" s="117"/>
      <c r="F3" s="117"/>
      <c r="G3" s="117"/>
      <c r="H3" s="117"/>
      <c r="I3" s="118"/>
      <c r="J3" s="85" t="s">
        <v>158</v>
      </c>
      <c r="K3" s="85" t="s">
        <v>159</v>
      </c>
      <c r="L3" s="85" t="s">
        <v>160</v>
      </c>
      <c r="M3" s="86" t="s">
        <v>161</v>
      </c>
    </row>
    <row r="4" spans="1:13" s="4" customFormat="1" ht="16.5" customHeight="1">
      <c r="A4" s="101"/>
      <c r="B4" s="5"/>
      <c r="C4" s="6"/>
      <c r="D4" s="6"/>
      <c r="E4" s="6"/>
      <c r="F4" s="7"/>
      <c r="G4" s="8"/>
      <c r="H4" s="8"/>
      <c r="I4" s="9"/>
      <c r="J4" s="10"/>
      <c r="K4" s="11"/>
      <c r="L4" s="10"/>
      <c r="M4" s="102"/>
    </row>
    <row r="5" spans="1:13" ht="16.5" customHeight="1">
      <c r="A5" s="108" t="s">
        <v>162</v>
      </c>
      <c r="B5" s="109"/>
      <c r="C5" s="109"/>
      <c r="D5" s="109"/>
      <c r="E5" s="109"/>
      <c r="F5" s="109"/>
      <c r="G5" s="12"/>
      <c r="H5" s="12"/>
      <c r="I5" s="13"/>
      <c r="J5" s="14"/>
      <c r="K5" s="14"/>
      <c r="L5" s="14"/>
      <c r="M5" s="87"/>
    </row>
    <row r="6" spans="1:13" ht="16.5" customHeight="1">
      <c r="A6" s="82" t="s">
        <v>4</v>
      </c>
      <c r="B6" s="45">
        <v>0.35</v>
      </c>
      <c r="C6" s="8" t="s">
        <v>5</v>
      </c>
      <c r="D6" s="16" t="s">
        <v>6</v>
      </c>
      <c r="E6" s="16"/>
      <c r="F6" s="17">
        <f>단가기준!D6</f>
        <v>2675</v>
      </c>
      <c r="G6" s="18" t="s">
        <v>70</v>
      </c>
      <c r="H6" s="19" t="s">
        <v>7</v>
      </c>
      <c r="I6" s="13">
        <f aca="true" t="shared" si="0" ref="I6:I13">ROUND($B6*$F6,1)</f>
        <v>936.3</v>
      </c>
      <c r="J6" s="14">
        <f aca="true" t="shared" si="1" ref="J6:J11">I6</f>
        <v>936.3</v>
      </c>
      <c r="K6" s="14"/>
      <c r="L6" s="14"/>
      <c r="M6" s="87">
        <f aca="true" t="shared" si="2" ref="M6:M13">ROUND(SUM(J6:L6),1)</f>
        <v>936.3</v>
      </c>
    </row>
    <row r="7" spans="1:13" ht="16.5" customHeight="1">
      <c r="A7" s="82" t="s">
        <v>8</v>
      </c>
      <c r="B7" s="45">
        <v>0.33</v>
      </c>
      <c r="C7" s="8" t="s">
        <v>9</v>
      </c>
      <c r="D7" s="16" t="s">
        <v>6</v>
      </c>
      <c r="E7" s="16"/>
      <c r="F7" s="17">
        <f>단가기준!D8</f>
        <v>1570</v>
      </c>
      <c r="G7" s="18" t="s">
        <v>214</v>
      </c>
      <c r="H7" s="19" t="s">
        <v>7</v>
      </c>
      <c r="I7" s="13">
        <f t="shared" si="0"/>
        <v>518.1</v>
      </c>
      <c r="J7" s="14">
        <f t="shared" si="1"/>
        <v>518.1</v>
      </c>
      <c r="K7" s="14"/>
      <c r="L7" s="14"/>
      <c r="M7" s="87">
        <f t="shared" si="2"/>
        <v>518.1</v>
      </c>
    </row>
    <row r="8" spans="1:13" ht="16.5" customHeight="1">
      <c r="A8" s="82" t="s">
        <v>10</v>
      </c>
      <c r="B8" s="58">
        <v>0.004</v>
      </c>
      <c r="C8" s="8" t="s">
        <v>9</v>
      </c>
      <c r="D8" s="16" t="s">
        <v>6</v>
      </c>
      <c r="E8" s="16"/>
      <c r="F8" s="17">
        <f>단가기준!D14</f>
        <v>108000</v>
      </c>
      <c r="G8" s="18" t="s">
        <v>71</v>
      </c>
      <c r="H8" s="19" t="s">
        <v>7</v>
      </c>
      <c r="I8" s="13">
        <f t="shared" si="0"/>
        <v>432</v>
      </c>
      <c r="J8" s="14">
        <f t="shared" si="1"/>
        <v>432</v>
      </c>
      <c r="K8" s="14"/>
      <c r="L8" s="14"/>
      <c r="M8" s="87">
        <f t="shared" si="2"/>
        <v>432</v>
      </c>
    </row>
    <row r="9" spans="1:13" ht="16.5" customHeight="1">
      <c r="A9" s="82" t="s">
        <v>11</v>
      </c>
      <c r="B9" s="58">
        <v>0.002</v>
      </c>
      <c r="C9" s="8" t="s">
        <v>9</v>
      </c>
      <c r="D9" s="16" t="s">
        <v>6</v>
      </c>
      <c r="E9" s="16"/>
      <c r="F9" s="17">
        <f>단가기준!D15</f>
        <v>156000</v>
      </c>
      <c r="G9" s="18" t="s">
        <v>12</v>
      </c>
      <c r="H9" s="19" t="s">
        <v>7</v>
      </c>
      <c r="I9" s="13">
        <f t="shared" si="0"/>
        <v>312</v>
      </c>
      <c r="J9" s="14">
        <f t="shared" si="1"/>
        <v>312</v>
      </c>
      <c r="K9" s="14"/>
      <c r="L9" s="14"/>
      <c r="M9" s="87">
        <f t="shared" si="2"/>
        <v>312</v>
      </c>
    </row>
    <row r="10" spans="1:13" ht="16.5" customHeight="1">
      <c r="A10" s="82" t="s">
        <v>13</v>
      </c>
      <c r="B10" s="58">
        <v>0.002</v>
      </c>
      <c r="C10" s="8" t="s">
        <v>9</v>
      </c>
      <c r="D10" s="16" t="s">
        <v>6</v>
      </c>
      <c r="E10" s="16"/>
      <c r="F10" s="17">
        <f>단가기준!D16</f>
        <v>78000</v>
      </c>
      <c r="G10" s="18" t="s">
        <v>14</v>
      </c>
      <c r="H10" s="19" t="s">
        <v>7</v>
      </c>
      <c r="I10" s="13">
        <f t="shared" si="0"/>
        <v>156</v>
      </c>
      <c r="J10" s="14">
        <f t="shared" si="1"/>
        <v>156</v>
      </c>
      <c r="K10" s="14"/>
      <c r="L10" s="14"/>
      <c r="M10" s="87">
        <f t="shared" si="2"/>
        <v>156</v>
      </c>
    </row>
    <row r="11" spans="1:13" ht="16.5" customHeight="1">
      <c r="A11" s="82" t="s">
        <v>15</v>
      </c>
      <c r="B11" s="58">
        <v>0.006</v>
      </c>
      <c r="C11" s="8" t="s">
        <v>9</v>
      </c>
      <c r="D11" s="16" t="s">
        <v>6</v>
      </c>
      <c r="E11" s="16"/>
      <c r="F11" s="17">
        <f>단가기준!D17</f>
        <v>42000</v>
      </c>
      <c r="G11" s="18" t="s">
        <v>16</v>
      </c>
      <c r="H11" s="19" t="s">
        <v>7</v>
      </c>
      <c r="I11" s="13">
        <f t="shared" si="0"/>
        <v>252</v>
      </c>
      <c r="J11" s="14">
        <f t="shared" si="1"/>
        <v>252</v>
      </c>
      <c r="K11" s="14"/>
      <c r="L11" s="14"/>
      <c r="M11" s="87">
        <f t="shared" si="2"/>
        <v>252</v>
      </c>
    </row>
    <row r="12" spans="1:13" ht="16.5" customHeight="1">
      <c r="A12" s="82" t="s">
        <v>17</v>
      </c>
      <c r="B12" s="58">
        <v>0.023</v>
      </c>
      <c r="C12" s="8" t="s">
        <v>18</v>
      </c>
      <c r="D12" s="16" t="s">
        <v>6</v>
      </c>
      <c r="E12" s="16"/>
      <c r="F12" s="17">
        <f>단가기준!D18</f>
        <v>74277</v>
      </c>
      <c r="G12" s="18"/>
      <c r="H12" s="19" t="s">
        <v>7</v>
      </c>
      <c r="I12" s="13">
        <f t="shared" si="0"/>
        <v>1708.4</v>
      </c>
      <c r="J12" s="14"/>
      <c r="K12" s="14">
        <f>ROUND(I12,1)</f>
        <v>1708.4</v>
      </c>
      <c r="L12" s="14"/>
      <c r="M12" s="87">
        <f t="shared" si="2"/>
        <v>1708.4</v>
      </c>
    </row>
    <row r="13" spans="1:13" ht="16.5" customHeight="1">
      <c r="A13" s="82" t="s">
        <v>19</v>
      </c>
      <c r="B13" s="58">
        <v>0.038</v>
      </c>
      <c r="C13" s="8" t="s">
        <v>18</v>
      </c>
      <c r="D13" s="16" t="s">
        <v>6</v>
      </c>
      <c r="E13" s="16"/>
      <c r="F13" s="17">
        <f>단가기준!D19</f>
        <v>56822</v>
      </c>
      <c r="G13" s="18"/>
      <c r="H13" s="19" t="s">
        <v>7</v>
      </c>
      <c r="I13" s="13">
        <f t="shared" si="0"/>
        <v>2159.2</v>
      </c>
      <c r="J13" s="14"/>
      <c r="K13" s="14">
        <f>ROUND(I13,1)</f>
        <v>2159.2</v>
      </c>
      <c r="L13" s="14"/>
      <c r="M13" s="87">
        <f t="shared" si="2"/>
        <v>2159.2</v>
      </c>
    </row>
    <row r="14" spans="1:13" ht="16.5" customHeight="1">
      <c r="A14" s="82"/>
      <c r="B14" s="15"/>
      <c r="C14" s="8"/>
      <c r="D14" s="16"/>
      <c r="E14" s="16"/>
      <c r="F14" s="17"/>
      <c r="G14" s="12"/>
      <c r="H14" s="19"/>
      <c r="I14" s="13"/>
      <c r="J14" s="14"/>
      <c r="K14" s="14"/>
      <c r="L14" s="14"/>
      <c r="M14" s="87"/>
    </row>
    <row r="15" spans="1:13" ht="16.5" customHeight="1">
      <c r="A15" s="82"/>
      <c r="B15" s="49"/>
      <c r="C15" s="50"/>
      <c r="D15" s="16"/>
      <c r="E15" s="16"/>
      <c r="F15" s="17"/>
      <c r="G15" s="48"/>
      <c r="H15" s="19"/>
      <c r="I15" s="13"/>
      <c r="J15" s="14"/>
      <c r="K15" s="14"/>
      <c r="L15" s="14"/>
      <c r="M15" s="87"/>
    </row>
    <row r="16" spans="1:13" s="30" customFormat="1" ht="16.5" customHeight="1">
      <c r="A16" s="83" t="s">
        <v>150</v>
      </c>
      <c r="B16" s="62"/>
      <c r="C16" s="63"/>
      <c r="D16" s="64"/>
      <c r="E16" s="64"/>
      <c r="F16" s="65"/>
      <c r="G16" s="64"/>
      <c r="H16" s="64"/>
      <c r="I16" s="66"/>
      <c r="J16" s="67">
        <f>ROUND(SUM(J6:J15),1)</f>
        <v>2606.4</v>
      </c>
      <c r="K16" s="67">
        <f>ROUND(SUM(K6:K15),1)</f>
        <v>3867.6</v>
      </c>
      <c r="L16" s="67"/>
      <c r="M16" s="84">
        <f>ROUND(SUM(M6:M15),1)</f>
        <v>6474</v>
      </c>
    </row>
    <row r="17" spans="1:13" ht="16.5" customHeight="1">
      <c r="A17" s="82"/>
      <c r="B17" s="15"/>
      <c r="C17" s="8"/>
      <c r="D17" s="12"/>
      <c r="E17" s="12"/>
      <c r="F17" s="17"/>
      <c r="G17" s="12"/>
      <c r="H17" s="12"/>
      <c r="I17" s="13"/>
      <c r="J17" s="14"/>
      <c r="K17" s="14"/>
      <c r="L17" s="14"/>
      <c r="M17" s="87"/>
    </row>
    <row r="18" spans="1:13" ht="16.5" customHeight="1">
      <c r="A18" s="108" t="s">
        <v>50</v>
      </c>
      <c r="B18" s="109"/>
      <c r="C18" s="109"/>
      <c r="D18" s="109"/>
      <c r="E18" s="109"/>
      <c r="F18" s="109"/>
      <c r="G18" s="12"/>
      <c r="H18" s="12"/>
      <c r="I18" s="13"/>
      <c r="J18" s="14"/>
      <c r="K18" s="14"/>
      <c r="L18" s="14"/>
      <c r="M18" s="87"/>
    </row>
    <row r="19" spans="1:13" ht="16.5" customHeight="1">
      <c r="A19" s="110" t="s">
        <v>20</v>
      </c>
      <c r="B19" s="111"/>
      <c r="C19" s="111"/>
      <c r="D19" s="111"/>
      <c r="E19" s="111"/>
      <c r="F19" s="111"/>
      <c r="G19" s="12"/>
      <c r="H19" s="12"/>
      <c r="I19" s="13"/>
      <c r="J19" s="14"/>
      <c r="K19" s="14"/>
      <c r="L19" s="14"/>
      <c r="M19" s="87"/>
    </row>
    <row r="20" spans="1:13" ht="16.5" customHeight="1">
      <c r="A20" s="82" t="s">
        <v>21</v>
      </c>
      <c r="B20" s="58">
        <v>0.092</v>
      </c>
      <c r="C20" s="8" t="s">
        <v>22</v>
      </c>
      <c r="D20" s="16" t="s">
        <v>6</v>
      </c>
      <c r="E20" s="16"/>
      <c r="F20" s="17">
        <f>단가기준!D24</f>
        <v>9779</v>
      </c>
      <c r="G20" s="12"/>
      <c r="H20" s="19" t="s">
        <v>7</v>
      </c>
      <c r="I20" s="13">
        <f>ROUND($B20*$F20,1)</f>
        <v>899.7</v>
      </c>
      <c r="J20" s="14"/>
      <c r="K20" s="14"/>
      <c r="L20" s="14">
        <f>ROUND(I20,1)</f>
        <v>899.7</v>
      </c>
      <c r="M20" s="87">
        <f>ROUND(SUM(J20:L20),1)</f>
        <v>899.7</v>
      </c>
    </row>
    <row r="21" spans="1:13" ht="16.5" customHeight="1">
      <c r="A21" s="82" t="s">
        <v>23</v>
      </c>
      <c r="B21" s="58">
        <v>0.092</v>
      </c>
      <c r="C21" s="8" t="s">
        <v>22</v>
      </c>
      <c r="D21" s="16" t="s">
        <v>6</v>
      </c>
      <c r="E21" s="16"/>
      <c r="F21" s="17">
        <f>단가기준!D25</f>
        <v>25036</v>
      </c>
      <c r="G21" s="12"/>
      <c r="H21" s="19" t="s">
        <v>7</v>
      </c>
      <c r="I21" s="13">
        <f>ROUND($B21*$F21,1)</f>
        <v>2303.3</v>
      </c>
      <c r="J21" s="14"/>
      <c r="K21" s="14">
        <f>ROUND(I21,1)</f>
        <v>2303.3</v>
      </c>
      <c r="L21" s="14"/>
      <c r="M21" s="87">
        <f>ROUND(SUM(J21:L21),1)</f>
        <v>2303.3</v>
      </c>
    </row>
    <row r="22" spans="1:13" ht="16.5" customHeight="1">
      <c r="A22" s="110" t="s">
        <v>24</v>
      </c>
      <c r="B22" s="111"/>
      <c r="C22" s="8"/>
      <c r="D22" s="12"/>
      <c r="E22" s="12"/>
      <c r="F22" s="17"/>
      <c r="G22" s="12"/>
      <c r="H22" s="12"/>
      <c r="I22" s="13"/>
      <c r="J22" s="14"/>
      <c r="K22" s="14"/>
      <c r="L22" s="14"/>
      <c r="M22" s="87"/>
    </row>
    <row r="23" spans="1:13" ht="16.5" customHeight="1">
      <c r="A23" s="82" t="s">
        <v>21</v>
      </c>
      <c r="B23" s="58">
        <v>0.102</v>
      </c>
      <c r="C23" s="8" t="s">
        <v>22</v>
      </c>
      <c r="D23" s="16" t="s">
        <v>6</v>
      </c>
      <c r="E23" s="16"/>
      <c r="F23" s="17">
        <f>단가기준!D30</f>
        <v>5675</v>
      </c>
      <c r="G23" s="12"/>
      <c r="H23" s="19" t="s">
        <v>7</v>
      </c>
      <c r="I23" s="13">
        <f>ROUND($B23*$F23,1)</f>
        <v>578.9</v>
      </c>
      <c r="J23" s="14"/>
      <c r="K23" s="14"/>
      <c r="L23" s="14">
        <f>ROUND(I23,1)</f>
        <v>578.9</v>
      </c>
      <c r="M23" s="87">
        <f>ROUND(SUM(J23:L23),1)</f>
        <v>578.9</v>
      </c>
    </row>
    <row r="24" spans="1:13" ht="16.5" customHeight="1">
      <c r="A24" s="82" t="s">
        <v>23</v>
      </c>
      <c r="B24" s="58">
        <v>0.102</v>
      </c>
      <c r="C24" s="8" t="s">
        <v>22</v>
      </c>
      <c r="D24" s="16" t="s">
        <v>6</v>
      </c>
      <c r="E24" s="16"/>
      <c r="F24" s="17">
        <f>단가기준!D31</f>
        <v>16239</v>
      </c>
      <c r="G24" s="12"/>
      <c r="H24" s="19" t="s">
        <v>7</v>
      </c>
      <c r="I24" s="13">
        <f>ROUND($B24*$F24,1)</f>
        <v>1656.4</v>
      </c>
      <c r="J24" s="14"/>
      <c r="K24" s="14">
        <f>ROUND(I24,1)</f>
        <v>1656.4</v>
      </c>
      <c r="L24" s="14"/>
      <c r="M24" s="87">
        <f>ROUND(SUM(J24:L24),1)</f>
        <v>1656.4</v>
      </c>
    </row>
    <row r="25" spans="1:13" ht="16.5" customHeight="1">
      <c r="A25" s="82" t="s">
        <v>25</v>
      </c>
      <c r="B25" s="58">
        <v>0.102</v>
      </c>
      <c r="C25" s="8" t="s">
        <v>22</v>
      </c>
      <c r="D25" s="16" t="s">
        <v>6</v>
      </c>
      <c r="E25" s="16"/>
      <c r="F25" s="17">
        <f>단가기준!D32</f>
        <v>26252</v>
      </c>
      <c r="G25" s="12"/>
      <c r="H25" s="19" t="s">
        <v>7</v>
      </c>
      <c r="I25" s="13">
        <f>ROUND($B25*$F25,1)</f>
        <v>2677.7</v>
      </c>
      <c r="J25" s="14">
        <f>ROUND(I25,1)</f>
        <v>2677.7</v>
      </c>
      <c r="K25" s="14"/>
      <c r="L25" s="14"/>
      <c r="M25" s="87">
        <f>ROUND(SUM(J25:L25),1)</f>
        <v>2677.7</v>
      </c>
    </row>
    <row r="26" spans="1:13" ht="16.5" customHeight="1">
      <c r="A26" s="82"/>
      <c r="B26" s="15"/>
      <c r="C26" s="8"/>
      <c r="D26" s="20"/>
      <c r="E26" s="20"/>
      <c r="F26" s="17"/>
      <c r="G26" s="12"/>
      <c r="H26" s="12"/>
      <c r="I26" s="13"/>
      <c r="J26" s="14"/>
      <c r="K26" s="14"/>
      <c r="L26" s="14"/>
      <c r="M26" s="87"/>
    </row>
    <row r="27" spans="1:13" s="30" customFormat="1" ht="16.5" customHeight="1">
      <c r="A27" s="83" t="s">
        <v>151</v>
      </c>
      <c r="B27" s="62"/>
      <c r="C27" s="63"/>
      <c r="D27" s="64"/>
      <c r="E27" s="64"/>
      <c r="F27" s="65"/>
      <c r="G27" s="64"/>
      <c r="H27" s="64"/>
      <c r="I27" s="66"/>
      <c r="J27" s="67">
        <f>ROUND(SUM(J20:J26),1)</f>
        <v>2677.7</v>
      </c>
      <c r="K27" s="67">
        <f>ROUND(SUM(K20:K26),1)</f>
        <v>3959.7</v>
      </c>
      <c r="L27" s="67">
        <f>ROUND(SUM(L20:L26),1)</f>
        <v>1478.6</v>
      </c>
      <c r="M27" s="84">
        <f>ROUND(SUM(M20:M26),1)</f>
        <v>8116</v>
      </c>
    </row>
    <row r="28" spans="1:13" s="27" customFormat="1" ht="16.5" customHeight="1">
      <c r="A28" s="103"/>
      <c r="B28" s="21"/>
      <c r="C28" s="22"/>
      <c r="D28" s="23"/>
      <c r="E28" s="23"/>
      <c r="F28" s="24"/>
      <c r="G28" s="23"/>
      <c r="H28" s="23"/>
      <c r="I28" s="25"/>
      <c r="J28" s="26"/>
      <c r="K28" s="26"/>
      <c r="L28" s="26"/>
      <c r="M28" s="104"/>
    </row>
    <row r="29" spans="1:13" ht="16.5" customHeight="1">
      <c r="A29" s="108" t="s">
        <v>215</v>
      </c>
      <c r="B29" s="109"/>
      <c r="C29" s="109"/>
      <c r="D29" s="109"/>
      <c r="E29" s="109"/>
      <c r="F29" s="109"/>
      <c r="G29" s="12"/>
      <c r="H29" s="12"/>
      <c r="I29" s="13"/>
      <c r="J29" s="14"/>
      <c r="K29" s="14"/>
      <c r="L29" s="14"/>
      <c r="M29" s="87"/>
    </row>
    <row r="30" spans="1:13" ht="16.5" customHeight="1">
      <c r="A30" s="110" t="s">
        <v>65</v>
      </c>
      <c r="B30" s="111"/>
      <c r="C30" s="111"/>
      <c r="D30" s="16"/>
      <c r="E30" s="16"/>
      <c r="F30" s="17"/>
      <c r="G30" s="12"/>
      <c r="H30" s="12"/>
      <c r="I30" s="13"/>
      <c r="J30" s="14"/>
      <c r="K30" s="14"/>
      <c r="L30" s="14"/>
      <c r="M30" s="87"/>
    </row>
    <row r="31" spans="1:13" ht="16.5" customHeight="1">
      <c r="A31" s="82" t="s">
        <v>31</v>
      </c>
      <c r="B31" s="51">
        <v>0.021</v>
      </c>
      <c r="C31" s="8" t="s">
        <v>22</v>
      </c>
      <c r="D31" s="16" t="s">
        <v>6</v>
      </c>
      <c r="E31" s="16"/>
      <c r="F31" s="44">
        <f>단가기준!E38</f>
        <v>16654</v>
      </c>
      <c r="G31" s="12"/>
      <c r="H31" s="19" t="s">
        <v>7</v>
      </c>
      <c r="I31" s="13">
        <f>ROUND(B31*F31,1)</f>
        <v>349.7</v>
      </c>
      <c r="J31" s="14"/>
      <c r="K31" s="14"/>
      <c r="L31" s="14">
        <f>ROUND(I31,1)</f>
        <v>349.7</v>
      </c>
      <c r="M31" s="87">
        <f>ROUND(SUM(J31:L31),1)</f>
        <v>349.7</v>
      </c>
    </row>
    <row r="32" spans="1:13" ht="16.5" customHeight="1">
      <c r="A32" s="82" t="s">
        <v>32</v>
      </c>
      <c r="B32" s="51">
        <v>0.021</v>
      </c>
      <c r="C32" s="8" t="s">
        <v>22</v>
      </c>
      <c r="D32" s="16" t="s">
        <v>6</v>
      </c>
      <c r="E32" s="16"/>
      <c r="F32" s="44">
        <f>단가기준!E39</f>
        <v>25036</v>
      </c>
      <c r="G32" s="12"/>
      <c r="H32" s="19" t="s">
        <v>7</v>
      </c>
      <c r="I32" s="13">
        <f>ROUND(B32*F32,1)</f>
        <v>525.8</v>
      </c>
      <c r="J32" s="14"/>
      <c r="K32" s="14">
        <f>ROUND(I32,1)</f>
        <v>525.8</v>
      </c>
      <c r="L32" s="14"/>
      <c r="M32" s="87">
        <f>ROUND(SUM(J32:L32),1)</f>
        <v>525.8</v>
      </c>
    </row>
    <row r="33" spans="1:13" ht="16.5" customHeight="1">
      <c r="A33" s="82" t="s">
        <v>33</v>
      </c>
      <c r="B33" s="51">
        <v>0.021</v>
      </c>
      <c r="C33" s="8" t="s">
        <v>22</v>
      </c>
      <c r="D33" s="16" t="s">
        <v>6</v>
      </c>
      <c r="E33" s="16"/>
      <c r="F33" s="44">
        <f>단가기준!E40</f>
        <v>12501</v>
      </c>
      <c r="G33" s="12"/>
      <c r="H33" s="19" t="s">
        <v>7</v>
      </c>
      <c r="I33" s="13">
        <f>ROUND(B33*F33,1)</f>
        <v>262.5</v>
      </c>
      <c r="J33" s="14">
        <f>ROUND(I33,1)</f>
        <v>262.5</v>
      </c>
      <c r="K33" s="14"/>
      <c r="L33" s="14"/>
      <c r="M33" s="87">
        <f>ROUND(SUM(J33:L33),1)</f>
        <v>262.5</v>
      </c>
    </row>
    <row r="34" spans="1:13" ht="16.5" customHeight="1">
      <c r="A34" s="110" t="s">
        <v>66</v>
      </c>
      <c r="B34" s="111"/>
      <c r="C34" s="8"/>
      <c r="D34" s="16"/>
      <c r="E34" s="16"/>
      <c r="F34" s="17"/>
      <c r="G34" s="12"/>
      <c r="H34" s="12"/>
      <c r="I34" s="13"/>
      <c r="J34" s="14"/>
      <c r="K34" s="14"/>
      <c r="L34" s="14"/>
      <c r="M34" s="87"/>
    </row>
    <row r="35" spans="1:13" ht="16.5" customHeight="1">
      <c r="A35" s="82" t="s">
        <v>33</v>
      </c>
      <c r="B35" s="49">
        <v>5</v>
      </c>
      <c r="C35" s="50" t="s">
        <v>67</v>
      </c>
      <c r="D35" s="16" t="s">
        <v>28</v>
      </c>
      <c r="E35" s="16"/>
      <c r="F35" s="53">
        <f>ROUND(SUM(M31:M33),1)</f>
        <v>1138</v>
      </c>
      <c r="G35" s="12" t="s">
        <v>69</v>
      </c>
      <c r="H35" s="19" t="s">
        <v>7</v>
      </c>
      <c r="I35" s="13">
        <f>ROUND(B35/100*F35,1)</f>
        <v>56.9</v>
      </c>
      <c r="J35" s="14">
        <f>ROUND(I35,1)</f>
        <v>56.9</v>
      </c>
      <c r="K35" s="14"/>
      <c r="L35" s="14"/>
      <c r="M35" s="87">
        <f>ROUND(SUM(J35:L35),1)</f>
        <v>56.9</v>
      </c>
    </row>
    <row r="36" spans="1:13" ht="16.5" customHeight="1">
      <c r="A36" s="82"/>
      <c r="B36" s="15"/>
      <c r="C36" s="8"/>
      <c r="D36" s="16"/>
      <c r="E36" s="16"/>
      <c r="F36" s="17"/>
      <c r="G36" s="12"/>
      <c r="H36" s="12"/>
      <c r="I36" s="13"/>
      <c r="J36" s="14"/>
      <c r="K36" s="14"/>
      <c r="L36" s="14"/>
      <c r="M36" s="87"/>
    </row>
    <row r="37" spans="1:13" s="30" customFormat="1" ht="16.5" customHeight="1">
      <c r="A37" s="83" t="s">
        <v>151</v>
      </c>
      <c r="B37" s="62"/>
      <c r="C37" s="63"/>
      <c r="D37" s="68"/>
      <c r="E37" s="68"/>
      <c r="F37" s="65"/>
      <c r="G37" s="64"/>
      <c r="H37" s="64"/>
      <c r="I37" s="66"/>
      <c r="J37" s="67">
        <f>ROUND(SUM(J31:J36),1)</f>
        <v>319.4</v>
      </c>
      <c r="K37" s="67">
        <f>ROUND(SUM(K31:K36),1)</f>
        <v>525.8</v>
      </c>
      <c r="L37" s="67">
        <f>ROUND(SUM(L31:L36),1)</f>
        <v>349.7</v>
      </c>
      <c r="M37" s="84">
        <f>ROUND(SUM(M31:M36),1)</f>
        <v>1194.9</v>
      </c>
    </row>
    <row r="38" spans="1:13" ht="16.5" customHeight="1">
      <c r="A38" s="82"/>
      <c r="B38" s="15"/>
      <c r="C38" s="8"/>
      <c r="D38" s="16"/>
      <c r="E38" s="16"/>
      <c r="F38" s="17"/>
      <c r="G38" s="12"/>
      <c r="H38" s="12"/>
      <c r="I38" s="13"/>
      <c r="J38" s="14"/>
      <c r="K38" s="14"/>
      <c r="L38" s="14"/>
      <c r="M38" s="87"/>
    </row>
    <row r="39" spans="1:13" ht="16.5" customHeight="1">
      <c r="A39" s="108" t="s">
        <v>34</v>
      </c>
      <c r="B39" s="109"/>
      <c r="C39" s="109"/>
      <c r="D39" s="109"/>
      <c r="E39" s="109"/>
      <c r="F39" s="109"/>
      <c r="G39" s="12"/>
      <c r="H39" s="12"/>
      <c r="I39" s="13"/>
      <c r="J39" s="14"/>
      <c r="K39" s="14"/>
      <c r="L39" s="14"/>
      <c r="M39" s="87"/>
    </row>
    <row r="40" spans="1:13" ht="16.5" customHeight="1">
      <c r="A40" s="110" t="s">
        <v>221</v>
      </c>
      <c r="B40" s="111"/>
      <c r="C40" s="111"/>
      <c r="D40" s="111"/>
      <c r="E40" s="111"/>
      <c r="F40" s="111"/>
      <c r="G40" s="111"/>
      <c r="H40" s="8"/>
      <c r="I40" s="13"/>
      <c r="J40" s="14"/>
      <c r="K40" s="14"/>
      <c r="L40" s="14"/>
      <c r="M40" s="87"/>
    </row>
    <row r="41" spans="1:13" ht="16.5" customHeight="1">
      <c r="A41" s="110" t="s">
        <v>35</v>
      </c>
      <c r="B41" s="111"/>
      <c r="C41" s="111"/>
      <c r="D41" s="111"/>
      <c r="E41" s="111"/>
      <c r="F41" s="111"/>
      <c r="G41" s="111"/>
      <c r="H41" s="8"/>
      <c r="I41" s="13"/>
      <c r="J41" s="14"/>
      <c r="K41" s="14"/>
      <c r="L41" s="14"/>
      <c r="M41" s="87"/>
    </row>
    <row r="42" spans="1:13" ht="16.5" customHeight="1">
      <c r="A42" s="110" t="s">
        <v>36</v>
      </c>
      <c r="B42" s="111"/>
      <c r="C42" s="111"/>
      <c r="D42" s="111"/>
      <c r="E42" s="111"/>
      <c r="F42" s="111"/>
      <c r="G42" s="111"/>
      <c r="H42" s="8"/>
      <c r="I42" s="13"/>
      <c r="J42" s="14"/>
      <c r="K42" s="14"/>
      <c r="L42" s="14"/>
      <c r="M42" s="87"/>
    </row>
    <row r="43" spans="1:13" ht="16.5" customHeight="1">
      <c r="A43" s="110" t="s">
        <v>222</v>
      </c>
      <c r="B43" s="111"/>
      <c r="C43" s="111"/>
      <c r="D43" s="111"/>
      <c r="E43" s="111"/>
      <c r="F43" s="111"/>
      <c r="G43" s="111"/>
      <c r="H43" s="8"/>
      <c r="I43" s="13"/>
      <c r="J43" s="14"/>
      <c r="K43" s="14"/>
      <c r="L43" s="14"/>
      <c r="M43" s="87"/>
    </row>
    <row r="44" spans="1:13" ht="16.5" customHeight="1">
      <c r="A44" s="110" t="s">
        <v>223</v>
      </c>
      <c r="B44" s="111"/>
      <c r="C44" s="111"/>
      <c r="D44" s="111"/>
      <c r="E44" s="111"/>
      <c r="F44" s="111"/>
      <c r="G44" s="111"/>
      <c r="H44" s="8"/>
      <c r="I44" s="13"/>
      <c r="J44" s="14"/>
      <c r="K44" s="14"/>
      <c r="L44" s="14"/>
      <c r="M44" s="87"/>
    </row>
    <row r="45" spans="1:13" ht="16.5" customHeight="1">
      <c r="A45" s="82" t="s">
        <v>37</v>
      </c>
      <c r="B45" s="36">
        <f>단가기준!D48</f>
        <v>30931</v>
      </c>
      <c r="C45" s="16" t="s">
        <v>38</v>
      </c>
      <c r="D45" s="111">
        <v>52.08</v>
      </c>
      <c r="E45" s="111"/>
      <c r="F45" s="111"/>
      <c r="G45" s="12"/>
      <c r="H45" s="19" t="s">
        <v>39</v>
      </c>
      <c r="I45" s="13">
        <f>ROUND($B45/$D45,1)</f>
        <v>593.9</v>
      </c>
      <c r="J45" s="14"/>
      <c r="K45" s="14"/>
      <c r="L45" s="14">
        <f>ROUND(I45,1)</f>
        <v>593.9</v>
      </c>
      <c r="M45" s="87">
        <f>ROUND(SUM(J45:L45),1)</f>
        <v>593.9</v>
      </c>
    </row>
    <row r="46" spans="1:13" ht="16.5" customHeight="1">
      <c r="A46" s="82" t="s">
        <v>40</v>
      </c>
      <c r="B46" s="36">
        <f>단가기준!D49</f>
        <v>25036</v>
      </c>
      <c r="C46" s="16" t="s">
        <v>38</v>
      </c>
      <c r="D46" s="111">
        <f>D45</f>
        <v>52.08</v>
      </c>
      <c r="E46" s="111"/>
      <c r="F46" s="111"/>
      <c r="G46" s="12"/>
      <c r="H46" s="19" t="s">
        <v>39</v>
      </c>
      <c r="I46" s="13">
        <f>ROUND($B46/$D46,1)</f>
        <v>480.7</v>
      </c>
      <c r="J46" s="14"/>
      <c r="K46" s="14">
        <f>ROUND(I46,1)</f>
        <v>480.7</v>
      </c>
      <c r="L46" s="14"/>
      <c r="M46" s="87">
        <f>ROUND(SUM(J46:L46),1)</f>
        <v>480.7</v>
      </c>
    </row>
    <row r="47" spans="1:13" ht="16.5" customHeight="1">
      <c r="A47" s="82" t="s">
        <v>41</v>
      </c>
      <c r="B47" s="36">
        <f>단가기준!D50</f>
        <v>47538</v>
      </c>
      <c r="C47" s="16" t="s">
        <v>38</v>
      </c>
      <c r="D47" s="111">
        <f>D45</f>
        <v>52.08</v>
      </c>
      <c r="E47" s="111"/>
      <c r="F47" s="111"/>
      <c r="G47" s="12"/>
      <c r="H47" s="19" t="s">
        <v>42</v>
      </c>
      <c r="I47" s="13">
        <f>ROUND($B47/$D47,1)</f>
        <v>912.8</v>
      </c>
      <c r="J47" s="14">
        <f>ROUND(I47,1)</f>
        <v>912.8</v>
      </c>
      <c r="K47" s="14"/>
      <c r="L47" s="14"/>
      <c r="M47" s="87">
        <f>ROUND(SUM(J47:L47),1)</f>
        <v>912.8</v>
      </c>
    </row>
    <row r="48" spans="1:13" ht="16.5" customHeight="1">
      <c r="A48" s="82"/>
      <c r="B48" s="36"/>
      <c r="C48" s="8"/>
      <c r="D48" s="12"/>
      <c r="E48" s="12"/>
      <c r="F48" s="17"/>
      <c r="G48" s="12"/>
      <c r="H48" s="12"/>
      <c r="I48" s="13"/>
      <c r="J48" s="14"/>
      <c r="K48" s="14"/>
      <c r="L48" s="14"/>
      <c r="M48" s="87"/>
    </row>
    <row r="49" spans="1:13" s="30" customFormat="1" ht="15" customHeight="1">
      <c r="A49" s="83" t="s">
        <v>152</v>
      </c>
      <c r="B49" s="62"/>
      <c r="C49" s="63"/>
      <c r="D49" s="64"/>
      <c r="E49" s="64"/>
      <c r="F49" s="65"/>
      <c r="G49" s="64"/>
      <c r="H49" s="64"/>
      <c r="I49" s="66"/>
      <c r="J49" s="67">
        <f>ROUND(SUM(J45:J48),1)</f>
        <v>912.8</v>
      </c>
      <c r="K49" s="67">
        <f>ROUND(SUM(K45:K48),1)</f>
        <v>480.7</v>
      </c>
      <c r="L49" s="67">
        <f>ROUND(SUM(L45:L48),1)</f>
        <v>593.9</v>
      </c>
      <c r="M49" s="84">
        <f>ROUND(SUM(J49:L49),1)</f>
        <v>1987.4</v>
      </c>
    </row>
    <row r="50" spans="1:13" s="30" customFormat="1" ht="1.5" customHeight="1">
      <c r="A50" s="89"/>
      <c r="B50" s="69"/>
      <c r="C50" s="70"/>
      <c r="D50" s="31"/>
      <c r="E50" s="31"/>
      <c r="F50" s="71"/>
      <c r="G50" s="31"/>
      <c r="H50" s="31"/>
      <c r="I50" s="28"/>
      <c r="J50" s="29"/>
      <c r="K50" s="29"/>
      <c r="L50" s="29"/>
      <c r="M50" s="88"/>
    </row>
    <row r="51" spans="1:13" s="61" customFormat="1" ht="26.25" customHeight="1" thickBot="1">
      <c r="A51" s="90" t="s">
        <v>3</v>
      </c>
      <c r="B51" s="91"/>
      <c r="C51" s="92"/>
      <c r="D51" s="93"/>
      <c r="E51" s="93"/>
      <c r="F51" s="94"/>
      <c r="G51" s="93"/>
      <c r="H51" s="93"/>
      <c r="I51" s="95"/>
      <c r="J51" s="96">
        <f>ROUND(J49+J37+J27+J16,1)</f>
        <v>6516.3</v>
      </c>
      <c r="K51" s="96">
        <f>ROUND(K49+K37+K27+K16,1)</f>
        <v>8833.8</v>
      </c>
      <c r="L51" s="96">
        <f>ROUND(L49+L37+L27+L16,1)</f>
        <v>2422.2</v>
      </c>
      <c r="M51" s="97">
        <f>ROUND(M49+M37+M27+M16,1)</f>
        <v>17772.3</v>
      </c>
    </row>
    <row r="52" spans="10:13" ht="13.5" customHeight="1">
      <c r="J52" s="115" t="str">
        <f>정밀진동제어발파!J55</f>
        <v>※ 2006년 하반기 단가기준</v>
      </c>
      <c r="K52" s="115"/>
      <c r="L52" s="115"/>
      <c r="M52" s="115"/>
    </row>
    <row r="53" spans="1:6" ht="13.5" customHeight="1">
      <c r="A53" s="1" t="str">
        <f>미진동암파쇄!A56</f>
        <v>주) 1. 재료비, 노무비, 경비는 물가정보 및 적산정보(한국물가정보) 2006년 7월 참고.</v>
      </c>
      <c r="B53" s="59"/>
      <c r="C53" s="1"/>
      <c r="F53" s="60"/>
    </row>
    <row r="54" spans="1:6" ht="15.75" customHeight="1">
      <c r="A54" s="1" t="s">
        <v>216</v>
      </c>
      <c r="B54" s="59"/>
      <c r="C54" s="1"/>
      <c r="F54" s="60"/>
    </row>
    <row r="55" spans="1:6" ht="15.75" customHeight="1">
      <c r="A55" s="1" t="s">
        <v>217</v>
      </c>
      <c r="B55" s="59"/>
      <c r="C55" s="1"/>
      <c r="F55" s="60"/>
    </row>
    <row r="56" spans="1:6" ht="11.25">
      <c r="A56" s="1"/>
      <c r="B56" s="59"/>
      <c r="C56" s="1"/>
      <c r="F56" s="60"/>
    </row>
    <row r="57" spans="1:6" ht="11.25">
      <c r="A57" s="1"/>
      <c r="B57" s="59"/>
      <c r="C57" s="1"/>
      <c r="F57" s="60"/>
    </row>
    <row r="58" spans="1:6" ht="11.25">
      <c r="A58" s="1"/>
      <c r="B58" s="59"/>
      <c r="C58" s="1"/>
      <c r="F58" s="60"/>
    </row>
    <row r="59" spans="1:6" ht="11.25">
      <c r="A59" s="1"/>
      <c r="B59" s="59"/>
      <c r="C59" s="1"/>
      <c r="F59" s="60"/>
    </row>
    <row r="60" spans="1:6" ht="11.25">
      <c r="A60" s="1"/>
      <c r="B60" s="59"/>
      <c r="C60" s="1"/>
      <c r="F60" s="60"/>
    </row>
    <row r="61" spans="1:6" ht="11.25">
      <c r="A61" s="1"/>
      <c r="B61" s="59"/>
      <c r="C61" s="1"/>
      <c r="F61" s="60"/>
    </row>
    <row r="62" spans="1:6" ht="11.25">
      <c r="A62" s="1"/>
      <c r="B62" s="59"/>
      <c r="C62" s="1"/>
      <c r="F62" s="60"/>
    </row>
    <row r="63" spans="1:6" ht="11.25">
      <c r="A63" s="1"/>
      <c r="B63" s="59"/>
      <c r="C63" s="1"/>
      <c r="F63" s="60"/>
    </row>
  </sheetData>
  <mergeCells count="19">
    <mergeCell ref="A18:F18"/>
    <mergeCell ref="A2:F2"/>
    <mergeCell ref="A3:I3"/>
    <mergeCell ref="A5:F5"/>
    <mergeCell ref="A42:G42"/>
    <mergeCell ref="A19:F19"/>
    <mergeCell ref="A22:B22"/>
    <mergeCell ref="A34:B34"/>
    <mergeCell ref="A29:F29"/>
    <mergeCell ref="A30:C30"/>
    <mergeCell ref="A39:F39"/>
    <mergeCell ref="A40:G40"/>
    <mergeCell ref="A41:G41"/>
    <mergeCell ref="D47:F47"/>
    <mergeCell ref="J52:M52"/>
    <mergeCell ref="A43:G43"/>
    <mergeCell ref="A44:G44"/>
    <mergeCell ref="D45:F45"/>
    <mergeCell ref="D46:F46"/>
  </mergeCells>
  <printOptions horizontalCentered="1"/>
  <pageMargins left="0.31496062992125984" right="0.31496062992125984" top="0.73" bottom="0.5" header="0.5118110236220472" footer="0.35433070866141736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43">
      <selection activeCell="J56" sqref="J56"/>
    </sheetView>
  </sheetViews>
  <sheetFormatPr defaultColWidth="8.88671875" defaultRowHeight="13.5"/>
  <cols>
    <col min="1" max="1" width="9.88671875" style="37" customWidth="1"/>
    <col min="2" max="2" width="9.4453125" style="38" customWidth="1"/>
    <col min="3" max="3" width="2.21484375" style="39" customWidth="1"/>
    <col min="4" max="4" width="2.3359375" style="1" customWidth="1"/>
    <col min="5" max="5" width="1.4375" style="1" customWidth="1"/>
    <col min="6" max="6" width="6.21484375" style="40" customWidth="1"/>
    <col min="7" max="7" width="15.21484375" style="1" customWidth="1"/>
    <col min="8" max="8" width="2.10546875" style="1" customWidth="1"/>
    <col min="9" max="9" width="7.99609375" style="2" customWidth="1"/>
    <col min="10" max="11" width="10.4453125" style="3" bestFit="1" customWidth="1"/>
    <col min="12" max="12" width="8.99609375" style="3" bestFit="1" customWidth="1"/>
    <col min="13" max="13" width="10.4453125" style="3" bestFit="1" customWidth="1"/>
    <col min="14" max="16384" width="8.88671875" style="1" customWidth="1"/>
  </cols>
  <sheetData>
    <row r="1" spans="1:13" s="77" customFormat="1" ht="24.75" customHeight="1">
      <c r="A1" s="77" t="s">
        <v>226</v>
      </c>
      <c r="F1" s="76"/>
      <c r="I1" s="78"/>
      <c r="J1" s="79"/>
      <c r="K1" s="79"/>
      <c r="L1" s="79"/>
      <c r="M1" s="79"/>
    </row>
    <row r="2" spans="1:6" ht="15.75" customHeight="1" thickBot="1">
      <c r="A2" s="111"/>
      <c r="B2" s="111"/>
      <c r="C2" s="111"/>
      <c r="D2" s="111"/>
      <c r="E2" s="111"/>
      <c r="F2" s="111"/>
    </row>
    <row r="3" spans="1:13" s="4" customFormat="1" ht="20.25" customHeight="1">
      <c r="A3" s="116" t="s">
        <v>157</v>
      </c>
      <c r="B3" s="117"/>
      <c r="C3" s="117"/>
      <c r="D3" s="117"/>
      <c r="E3" s="117"/>
      <c r="F3" s="117"/>
      <c r="G3" s="117"/>
      <c r="H3" s="117"/>
      <c r="I3" s="118"/>
      <c r="J3" s="85" t="s">
        <v>158</v>
      </c>
      <c r="K3" s="85" t="s">
        <v>159</v>
      </c>
      <c r="L3" s="85" t="s">
        <v>160</v>
      </c>
      <c r="M3" s="86" t="s">
        <v>161</v>
      </c>
    </row>
    <row r="4" spans="1:13" s="4" customFormat="1" ht="16.5" customHeight="1">
      <c r="A4" s="101"/>
      <c r="B4" s="5"/>
      <c r="C4" s="6"/>
      <c r="D4" s="6"/>
      <c r="E4" s="6"/>
      <c r="F4" s="7"/>
      <c r="G4" s="8"/>
      <c r="H4" s="8"/>
      <c r="I4" s="9"/>
      <c r="J4" s="10"/>
      <c r="K4" s="11"/>
      <c r="L4" s="10"/>
      <c r="M4" s="102"/>
    </row>
    <row r="5" spans="1:13" ht="16.5" customHeight="1">
      <c r="A5" s="108" t="s">
        <v>162</v>
      </c>
      <c r="B5" s="109"/>
      <c r="C5" s="109"/>
      <c r="D5" s="109"/>
      <c r="E5" s="109"/>
      <c r="F5" s="109"/>
      <c r="G5" s="12"/>
      <c r="H5" s="12"/>
      <c r="I5" s="13"/>
      <c r="J5" s="14"/>
      <c r="K5" s="14"/>
      <c r="L5" s="14"/>
      <c r="M5" s="87"/>
    </row>
    <row r="6" spans="1:13" ht="16.5" customHeight="1">
      <c r="A6" s="82" t="s">
        <v>85</v>
      </c>
      <c r="B6" s="45">
        <v>0.35</v>
      </c>
      <c r="C6" s="8" t="s">
        <v>86</v>
      </c>
      <c r="D6" s="16" t="s">
        <v>87</v>
      </c>
      <c r="E6" s="16"/>
      <c r="F6" s="17">
        <f>단가기준!D6</f>
        <v>2675</v>
      </c>
      <c r="G6" s="18" t="s">
        <v>88</v>
      </c>
      <c r="H6" s="19" t="s">
        <v>89</v>
      </c>
      <c r="I6" s="13">
        <f aca="true" t="shared" si="0" ref="I6:I13">ROUND($B6*$F6,1)</f>
        <v>936.3</v>
      </c>
      <c r="J6" s="14">
        <f aca="true" t="shared" si="1" ref="J6:J11">I6</f>
        <v>936.3</v>
      </c>
      <c r="K6" s="14"/>
      <c r="L6" s="14"/>
      <c r="M6" s="87">
        <f aca="true" t="shared" si="2" ref="M6:M15">ROUND(SUM(J6:L6),1)</f>
        <v>936.3</v>
      </c>
    </row>
    <row r="7" spans="1:13" ht="16.5" customHeight="1">
      <c r="A7" s="82" t="s">
        <v>90</v>
      </c>
      <c r="B7" s="45">
        <v>0.13</v>
      </c>
      <c r="C7" s="8" t="s">
        <v>91</v>
      </c>
      <c r="D7" s="16" t="s">
        <v>87</v>
      </c>
      <c r="E7" s="16"/>
      <c r="F7" s="17">
        <f>단가기준!D9</f>
        <v>1700</v>
      </c>
      <c r="G7" s="18" t="s">
        <v>235</v>
      </c>
      <c r="H7" s="19" t="s">
        <v>89</v>
      </c>
      <c r="I7" s="13">
        <f t="shared" si="0"/>
        <v>221</v>
      </c>
      <c r="J7" s="14">
        <f t="shared" si="1"/>
        <v>221</v>
      </c>
      <c r="K7" s="14"/>
      <c r="L7" s="14"/>
      <c r="M7" s="87">
        <f t="shared" si="2"/>
        <v>221</v>
      </c>
    </row>
    <row r="8" spans="1:13" ht="16.5" customHeight="1">
      <c r="A8" s="82" t="s">
        <v>92</v>
      </c>
      <c r="B8" s="58">
        <v>0.003</v>
      </c>
      <c r="C8" s="8" t="s">
        <v>91</v>
      </c>
      <c r="D8" s="16" t="s">
        <v>87</v>
      </c>
      <c r="E8" s="16"/>
      <c r="F8" s="17">
        <f>단가기준!D14</f>
        <v>108000</v>
      </c>
      <c r="G8" s="18" t="s">
        <v>93</v>
      </c>
      <c r="H8" s="19" t="s">
        <v>89</v>
      </c>
      <c r="I8" s="13">
        <f t="shared" si="0"/>
        <v>324</v>
      </c>
      <c r="J8" s="14">
        <f t="shared" si="1"/>
        <v>324</v>
      </c>
      <c r="K8" s="14"/>
      <c r="L8" s="14"/>
      <c r="M8" s="87">
        <f t="shared" si="2"/>
        <v>324</v>
      </c>
    </row>
    <row r="9" spans="1:13" ht="16.5" customHeight="1">
      <c r="A9" s="82" t="s">
        <v>94</v>
      </c>
      <c r="B9" s="58">
        <v>0.001</v>
      </c>
      <c r="C9" s="8" t="s">
        <v>91</v>
      </c>
      <c r="D9" s="16" t="s">
        <v>87</v>
      </c>
      <c r="E9" s="16"/>
      <c r="F9" s="17">
        <f>단가기준!D15</f>
        <v>156000</v>
      </c>
      <c r="G9" s="18" t="s">
        <v>95</v>
      </c>
      <c r="H9" s="19" t="s">
        <v>89</v>
      </c>
      <c r="I9" s="13">
        <f t="shared" si="0"/>
        <v>156</v>
      </c>
      <c r="J9" s="14">
        <f t="shared" si="1"/>
        <v>156</v>
      </c>
      <c r="K9" s="14"/>
      <c r="L9" s="14"/>
      <c r="M9" s="87">
        <f t="shared" si="2"/>
        <v>156</v>
      </c>
    </row>
    <row r="10" spans="1:13" ht="16.5" customHeight="1">
      <c r="A10" s="82" t="s">
        <v>96</v>
      </c>
      <c r="B10" s="58">
        <v>0.001</v>
      </c>
      <c r="C10" s="8" t="s">
        <v>91</v>
      </c>
      <c r="D10" s="16" t="s">
        <v>87</v>
      </c>
      <c r="E10" s="16"/>
      <c r="F10" s="17">
        <f>단가기준!D16</f>
        <v>78000</v>
      </c>
      <c r="G10" s="18" t="s">
        <v>97</v>
      </c>
      <c r="H10" s="19" t="s">
        <v>89</v>
      </c>
      <c r="I10" s="13">
        <f t="shared" si="0"/>
        <v>78</v>
      </c>
      <c r="J10" s="14">
        <f t="shared" si="1"/>
        <v>78</v>
      </c>
      <c r="K10" s="14"/>
      <c r="L10" s="14"/>
      <c r="M10" s="87">
        <f t="shared" si="2"/>
        <v>78</v>
      </c>
    </row>
    <row r="11" spans="1:13" ht="16.5" customHeight="1">
      <c r="A11" s="82" t="s">
        <v>98</v>
      </c>
      <c r="B11" s="58">
        <v>0.003</v>
      </c>
      <c r="C11" s="8" t="s">
        <v>91</v>
      </c>
      <c r="D11" s="16" t="s">
        <v>87</v>
      </c>
      <c r="E11" s="16"/>
      <c r="F11" s="17">
        <f>단가기준!D17</f>
        <v>42000</v>
      </c>
      <c r="G11" s="18" t="s">
        <v>99</v>
      </c>
      <c r="H11" s="19" t="s">
        <v>89</v>
      </c>
      <c r="I11" s="13">
        <f t="shared" si="0"/>
        <v>126</v>
      </c>
      <c r="J11" s="14">
        <f t="shared" si="1"/>
        <v>126</v>
      </c>
      <c r="K11" s="14"/>
      <c r="L11" s="14"/>
      <c r="M11" s="87">
        <f t="shared" si="2"/>
        <v>126</v>
      </c>
    </row>
    <row r="12" spans="1:13" ht="16.5" customHeight="1">
      <c r="A12" s="82" t="s">
        <v>100</v>
      </c>
      <c r="B12" s="58">
        <v>0.016</v>
      </c>
      <c r="C12" s="8" t="s">
        <v>101</v>
      </c>
      <c r="D12" s="16" t="s">
        <v>87</v>
      </c>
      <c r="E12" s="16"/>
      <c r="F12" s="17">
        <f>단가기준!D18</f>
        <v>74277</v>
      </c>
      <c r="G12" s="18"/>
      <c r="H12" s="19" t="s">
        <v>89</v>
      </c>
      <c r="I12" s="13">
        <f t="shared" si="0"/>
        <v>1188.4</v>
      </c>
      <c r="J12" s="14"/>
      <c r="K12" s="14">
        <f>ROUND(I12,1)</f>
        <v>1188.4</v>
      </c>
      <c r="L12" s="14"/>
      <c r="M12" s="87">
        <f t="shared" si="2"/>
        <v>1188.4</v>
      </c>
    </row>
    <row r="13" spans="1:13" ht="16.5" customHeight="1">
      <c r="A13" s="82" t="s">
        <v>102</v>
      </c>
      <c r="B13" s="58">
        <v>0.024</v>
      </c>
      <c r="C13" s="8" t="s">
        <v>101</v>
      </c>
      <c r="D13" s="16" t="s">
        <v>87</v>
      </c>
      <c r="E13" s="16"/>
      <c r="F13" s="17">
        <f>단가기준!D19</f>
        <v>56822</v>
      </c>
      <c r="G13" s="18"/>
      <c r="H13" s="19" t="s">
        <v>89</v>
      </c>
      <c r="I13" s="13">
        <f t="shared" si="0"/>
        <v>1363.7</v>
      </c>
      <c r="J13" s="14"/>
      <c r="K13" s="14">
        <f>ROUND(I13,1)</f>
        <v>1363.7</v>
      </c>
      <c r="L13" s="14"/>
      <c r="M13" s="87">
        <f t="shared" si="2"/>
        <v>1363.7</v>
      </c>
    </row>
    <row r="14" spans="1:13" ht="16.5" customHeight="1">
      <c r="A14" s="82"/>
      <c r="B14" s="15"/>
      <c r="C14" s="8"/>
      <c r="D14" s="16"/>
      <c r="E14" s="16"/>
      <c r="F14" s="17"/>
      <c r="G14" s="12"/>
      <c r="H14" s="19"/>
      <c r="I14" s="13"/>
      <c r="J14" s="14"/>
      <c r="K14" s="14"/>
      <c r="L14" s="14"/>
      <c r="M14" s="87"/>
    </row>
    <row r="15" spans="1:13" ht="16.5" customHeight="1">
      <c r="A15" s="82" t="s">
        <v>103</v>
      </c>
      <c r="B15" s="49">
        <v>5</v>
      </c>
      <c r="C15" s="50" t="s">
        <v>104</v>
      </c>
      <c r="D15" s="16" t="s">
        <v>87</v>
      </c>
      <c r="E15" s="16"/>
      <c r="F15" s="53">
        <f>ROUND(SUM(J6:J13),1)</f>
        <v>1841.3</v>
      </c>
      <c r="G15" s="48" t="s">
        <v>105</v>
      </c>
      <c r="H15" s="19" t="s">
        <v>89</v>
      </c>
      <c r="I15" s="13">
        <f>ROUND(B15/100*F15,1)</f>
        <v>92.1</v>
      </c>
      <c r="J15" s="14">
        <f>ROUND(I15,1)</f>
        <v>92.1</v>
      </c>
      <c r="K15" s="14"/>
      <c r="L15" s="14"/>
      <c r="M15" s="87">
        <f t="shared" si="2"/>
        <v>92.1</v>
      </c>
    </row>
    <row r="16" spans="1:13" ht="16.5" customHeight="1">
      <c r="A16" s="82"/>
      <c r="B16" s="49"/>
      <c r="C16" s="50"/>
      <c r="D16" s="16"/>
      <c r="E16" s="16"/>
      <c r="F16" s="17"/>
      <c r="G16" s="48"/>
      <c r="H16" s="19"/>
      <c r="I16" s="13"/>
      <c r="J16" s="14"/>
      <c r="K16" s="14"/>
      <c r="L16" s="14"/>
      <c r="M16" s="87"/>
    </row>
    <row r="17" spans="1:13" s="30" customFormat="1" ht="16.5" customHeight="1">
      <c r="A17" s="83" t="s">
        <v>155</v>
      </c>
      <c r="B17" s="62"/>
      <c r="C17" s="63"/>
      <c r="D17" s="64"/>
      <c r="E17" s="64"/>
      <c r="F17" s="65"/>
      <c r="G17" s="64"/>
      <c r="H17" s="64"/>
      <c r="I17" s="66"/>
      <c r="J17" s="67">
        <f>ROUND(SUM(J6:J16),1)</f>
        <v>1933.4</v>
      </c>
      <c r="K17" s="67">
        <f>ROUND(SUM(K6:K16),1)</f>
        <v>2552.1</v>
      </c>
      <c r="L17" s="67"/>
      <c r="M17" s="84">
        <f>ROUND(SUM(M6:M16),1)</f>
        <v>4485.5</v>
      </c>
    </row>
    <row r="18" spans="1:13" ht="16.5" customHeight="1">
      <c r="A18" s="82"/>
      <c r="B18" s="15"/>
      <c r="C18" s="8"/>
      <c r="D18" s="12"/>
      <c r="E18" s="12"/>
      <c r="F18" s="17"/>
      <c r="G18" s="12"/>
      <c r="H18" s="12"/>
      <c r="I18" s="13"/>
      <c r="J18" s="14"/>
      <c r="K18" s="14"/>
      <c r="L18" s="14"/>
      <c r="M18" s="87"/>
    </row>
    <row r="19" spans="1:13" ht="16.5" customHeight="1">
      <c r="A19" s="108" t="s">
        <v>106</v>
      </c>
      <c r="B19" s="109"/>
      <c r="C19" s="109"/>
      <c r="D19" s="109"/>
      <c r="E19" s="109"/>
      <c r="F19" s="109"/>
      <c r="G19" s="12"/>
      <c r="H19" s="12"/>
      <c r="I19" s="13"/>
      <c r="J19" s="14"/>
      <c r="K19" s="14"/>
      <c r="L19" s="14"/>
      <c r="M19" s="87"/>
    </row>
    <row r="20" spans="1:13" ht="16.5" customHeight="1">
      <c r="A20" s="110" t="s">
        <v>107</v>
      </c>
      <c r="B20" s="111"/>
      <c r="C20" s="111"/>
      <c r="D20" s="111"/>
      <c r="E20" s="111"/>
      <c r="F20" s="111"/>
      <c r="G20" s="12"/>
      <c r="H20" s="12"/>
      <c r="I20" s="13"/>
      <c r="J20" s="14"/>
      <c r="K20" s="14"/>
      <c r="L20" s="14"/>
      <c r="M20" s="87"/>
    </row>
    <row r="21" spans="1:13" ht="16.5" customHeight="1">
      <c r="A21" s="82" t="s">
        <v>108</v>
      </c>
      <c r="B21" s="58">
        <v>0.048</v>
      </c>
      <c r="C21" s="8" t="s">
        <v>109</v>
      </c>
      <c r="D21" s="16" t="s">
        <v>87</v>
      </c>
      <c r="E21" s="16"/>
      <c r="F21" s="17">
        <f>단가기준!D24</f>
        <v>9779</v>
      </c>
      <c r="G21" s="12"/>
      <c r="H21" s="19" t="s">
        <v>89</v>
      </c>
      <c r="I21" s="13">
        <f>ROUND($B21*$F21,1)</f>
        <v>469.4</v>
      </c>
      <c r="J21" s="14"/>
      <c r="K21" s="14"/>
      <c r="L21" s="14">
        <f>ROUND(I21,1)</f>
        <v>469.4</v>
      </c>
      <c r="M21" s="87">
        <f>ROUND(SUM(J21:L21),1)</f>
        <v>469.4</v>
      </c>
    </row>
    <row r="22" spans="1:13" ht="16.5" customHeight="1">
      <c r="A22" s="82" t="s">
        <v>110</v>
      </c>
      <c r="B22" s="58">
        <v>0.048</v>
      </c>
      <c r="C22" s="8" t="s">
        <v>109</v>
      </c>
      <c r="D22" s="16" t="s">
        <v>87</v>
      </c>
      <c r="E22" s="16"/>
      <c r="F22" s="17">
        <f>단가기준!D25</f>
        <v>25036</v>
      </c>
      <c r="G22" s="12"/>
      <c r="H22" s="19" t="s">
        <v>89</v>
      </c>
      <c r="I22" s="13">
        <f>ROUND($B22*$F22,1)</f>
        <v>1201.7</v>
      </c>
      <c r="J22" s="14"/>
      <c r="K22" s="14">
        <f>ROUND(I22,1)</f>
        <v>1201.7</v>
      </c>
      <c r="L22" s="14"/>
      <c r="M22" s="87">
        <f>ROUND(SUM(J22:L22),1)</f>
        <v>1201.7</v>
      </c>
    </row>
    <row r="23" spans="1:13" ht="16.5" customHeight="1">
      <c r="A23" s="110" t="s">
        <v>111</v>
      </c>
      <c r="B23" s="111"/>
      <c r="C23" s="8"/>
      <c r="D23" s="12"/>
      <c r="E23" s="12"/>
      <c r="F23" s="17"/>
      <c r="G23" s="12"/>
      <c r="H23" s="12"/>
      <c r="I23" s="13"/>
      <c r="J23" s="14"/>
      <c r="K23" s="14"/>
      <c r="L23" s="14"/>
      <c r="M23" s="87"/>
    </row>
    <row r="24" spans="1:13" ht="16.5" customHeight="1">
      <c r="A24" s="82" t="s">
        <v>108</v>
      </c>
      <c r="B24" s="58">
        <v>0.053</v>
      </c>
      <c r="C24" s="8" t="s">
        <v>109</v>
      </c>
      <c r="D24" s="16" t="s">
        <v>87</v>
      </c>
      <c r="E24" s="16"/>
      <c r="F24" s="17">
        <f>단가기준!D30</f>
        <v>5675</v>
      </c>
      <c r="G24" s="12"/>
      <c r="H24" s="19" t="s">
        <v>89</v>
      </c>
      <c r="I24" s="13">
        <f>ROUND($B24*$F24,1)</f>
        <v>300.8</v>
      </c>
      <c r="J24" s="14"/>
      <c r="K24" s="14"/>
      <c r="L24" s="14">
        <f>ROUND(I24,1)</f>
        <v>300.8</v>
      </c>
      <c r="M24" s="87">
        <f>ROUND(SUM(J24:L24),1)</f>
        <v>300.8</v>
      </c>
    </row>
    <row r="25" spans="1:13" ht="16.5" customHeight="1">
      <c r="A25" s="82" t="s">
        <v>110</v>
      </c>
      <c r="B25" s="58">
        <v>0.053</v>
      </c>
      <c r="C25" s="8" t="s">
        <v>109</v>
      </c>
      <c r="D25" s="16" t="s">
        <v>87</v>
      </c>
      <c r="E25" s="16"/>
      <c r="F25" s="17">
        <f>단가기준!D31</f>
        <v>16239</v>
      </c>
      <c r="G25" s="12"/>
      <c r="H25" s="19" t="s">
        <v>89</v>
      </c>
      <c r="I25" s="13">
        <f>ROUND($B25*$F25,1)</f>
        <v>860.7</v>
      </c>
      <c r="J25" s="14"/>
      <c r="K25" s="14">
        <f>ROUND(I25,1)</f>
        <v>860.7</v>
      </c>
      <c r="L25" s="14"/>
      <c r="M25" s="87">
        <f>ROUND(SUM(J25:L25),1)</f>
        <v>860.7</v>
      </c>
    </row>
    <row r="26" spans="1:13" ht="16.5" customHeight="1">
      <c r="A26" s="82" t="s">
        <v>112</v>
      </c>
      <c r="B26" s="58">
        <v>0.053</v>
      </c>
      <c r="C26" s="8" t="s">
        <v>109</v>
      </c>
      <c r="D26" s="16" t="s">
        <v>87</v>
      </c>
      <c r="E26" s="16"/>
      <c r="F26" s="17">
        <f>단가기준!D32</f>
        <v>26252</v>
      </c>
      <c r="G26" s="12"/>
      <c r="H26" s="19" t="s">
        <v>89</v>
      </c>
      <c r="I26" s="13">
        <f>ROUND($B26*$F26,1)</f>
        <v>1391.4</v>
      </c>
      <c r="J26" s="14">
        <f>ROUND(I26,1)</f>
        <v>1391.4</v>
      </c>
      <c r="K26" s="14"/>
      <c r="L26" s="14"/>
      <c r="M26" s="87">
        <f>ROUND(SUM(J26:L26),1)</f>
        <v>1391.4</v>
      </c>
    </row>
    <row r="27" spans="1:13" ht="16.5" customHeight="1">
      <c r="A27" s="82"/>
      <c r="B27" s="15"/>
      <c r="C27" s="8"/>
      <c r="D27" s="20"/>
      <c r="E27" s="20"/>
      <c r="F27" s="17"/>
      <c r="G27" s="12"/>
      <c r="H27" s="12"/>
      <c r="I27" s="13"/>
      <c r="J27" s="14"/>
      <c r="K27" s="14"/>
      <c r="L27" s="14"/>
      <c r="M27" s="87"/>
    </row>
    <row r="28" spans="1:13" s="30" customFormat="1" ht="16.5" customHeight="1">
      <c r="A28" s="83" t="s">
        <v>149</v>
      </c>
      <c r="B28" s="62"/>
      <c r="C28" s="63"/>
      <c r="D28" s="64"/>
      <c r="E28" s="64"/>
      <c r="F28" s="65"/>
      <c r="G28" s="64"/>
      <c r="H28" s="64"/>
      <c r="I28" s="66"/>
      <c r="J28" s="67">
        <f>ROUND(SUM(J21:J27),1)</f>
        <v>1391.4</v>
      </c>
      <c r="K28" s="67">
        <f>ROUND(SUM(K21:K27),1)</f>
        <v>2062.4</v>
      </c>
      <c r="L28" s="67">
        <f>ROUND(SUM(L21:L27),1)</f>
        <v>770.2</v>
      </c>
      <c r="M28" s="84">
        <f>ROUND(SUM(M21:M27),1)</f>
        <v>4224</v>
      </c>
    </row>
    <row r="29" spans="1:13" s="27" customFormat="1" ht="16.5" customHeight="1">
      <c r="A29" s="103"/>
      <c r="B29" s="21"/>
      <c r="C29" s="22"/>
      <c r="D29" s="23"/>
      <c r="E29" s="23"/>
      <c r="F29" s="24"/>
      <c r="G29" s="23"/>
      <c r="H29" s="23"/>
      <c r="I29" s="25"/>
      <c r="J29" s="26"/>
      <c r="K29" s="26"/>
      <c r="L29" s="26"/>
      <c r="M29" s="104"/>
    </row>
    <row r="30" spans="1:13" ht="16.5" customHeight="1">
      <c r="A30" s="108" t="s">
        <v>215</v>
      </c>
      <c r="B30" s="109"/>
      <c r="C30" s="109"/>
      <c r="D30" s="109"/>
      <c r="E30" s="109"/>
      <c r="F30" s="109"/>
      <c r="G30" s="12"/>
      <c r="H30" s="12"/>
      <c r="I30" s="13"/>
      <c r="J30" s="14"/>
      <c r="K30" s="14"/>
      <c r="L30" s="14"/>
      <c r="M30" s="87"/>
    </row>
    <row r="31" spans="1:13" ht="16.5" customHeight="1">
      <c r="A31" s="110" t="s">
        <v>117</v>
      </c>
      <c r="B31" s="111"/>
      <c r="C31" s="111"/>
      <c r="D31" s="16"/>
      <c r="E31" s="16"/>
      <c r="F31" s="17"/>
      <c r="G31" s="12"/>
      <c r="H31" s="12"/>
      <c r="I31" s="13"/>
      <c r="J31" s="14"/>
      <c r="K31" s="14"/>
      <c r="L31" s="14"/>
      <c r="M31" s="87"/>
    </row>
    <row r="32" spans="1:13" ht="16.5" customHeight="1">
      <c r="A32" s="82" t="s">
        <v>113</v>
      </c>
      <c r="B32" s="51">
        <v>0.013</v>
      </c>
      <c r="C32" s="8" t="s">
        <v>109</v>
      </c>
      <c r="D32" s="16" t="s">
        <v>87</v>
      </c>
      <c r="E32" s="16"/>
      <c r="F32" s="44">
        <f>단가기준!E38</f>
        <v>16654</v>
      </c>
      <c r="G32" s="12"/>
      <c r="H32" s="19" t="s">
        <v>89</v>
      </c>
      <c r="I32" s="13">
        <f>ROUND(B32*F32,1)</f>
        <v>216.5</v>
      </c>
      <c r="J32" s="14"/>
      <c r="K32" s="14"/>
      <c r="L32" s="14">
        <f>ROUND(I32,1)</f>
        <v>216.5</v>
      </c>
      <c r="M32" s="87">
        <f>ROUND(SUM(J32:L32),1)</f>
        <v>216.5</v>
      </c>
    </row>
    <row r="33" spans="1:13" ht="16.5" customHeight="1">
      <c r="A33" s="82" t="s">
        <v>115</v>
      </c>
      <c r="B33" s="51">
        <v>0.013</v>
      </c>
      <c r="C33" s="8" t="s">
        <v>109</v>
      </c>
      <c r="D33" s="16" t="s">
        <v>87</v>
      </c>
      <c r="E33" s="16"/>
      <c r="F33" s="44">
        <f>단가기준!E39</f>
        <v>25036</v>
      </c>
      <c r="G33" s="12"/>
      <c r="H33" s="19" t="s">
        <v>89</v>
      </c>
      <c r="I33" s="13">
        <f>ROUND(B33*F33,1)</f>
        <v>325.5</v>
      </c>
      <c r="J33" s="14"/>
      <c r="K33" s="14">
        <f>ROUND(I33,1)</f>
        <v>325.5</v>
      </c>
      <c r="L33" s="14"/>
      <c r="M33" s="87">
        <f>ROUND(SUM(J33:L33),1)</f>
        <v>325.5</v>
      </c>
    </row>
    <row r="34" spans="1:13" ht="16.5" customHeight="1">
      <c r="A34" s="82" t="s">
        <v>116</v>
      </c>
      <c r="B34" s="51">
        <v>0.013</v>
      </c>
      <c r="C34" s="8" t="s">
        <v>109</v>
      </c>
      <c r="D34" s="16" t="s">
        <v>87</v>
      </c>
      <c r="E34" s="16"/>
      <c r="F34" s="44">
        <f>단가기준!E40</f>
        <v>12501</v>
      </c>
      <c r="G34" s="12"/>
      <c r="H34" s="19" t="s">
        <v>89</v>
      </c>
      <c r="I34" s="13">
        <f>ROUND(B34*F34,1)</f>
        <v>162.5</v>
      </c>
      <c r="J34" s="14">
        <f>ROUND(I34,1)</f>
        <v>162.5</v>
      </c>
      <c r="K34" s="14"/>
      <c r="L34" s="14"/>
      <c r="M34" s="87">
        <f>ROUND(SUM(J34:L34),1)</f>
        <v>162.5</v>
      </c>
    </row>
    <row r="35" spans="1:13" ht="16.5" customHeight="1">
      <c r="A35" s="110" t="s">
        <v>118</v>
      </c>
      <c r="B35" s="111"/>
      <c r="C35" s="8"/>
      <c r="D35" s="16"/>
      <c r="E35" s="16"/>
      <c r="F35" s="17"/>
      <c r="G35" s="12"/>
      <c r="H35" s="12"/>
      <c r="I35" s="13"/>
      <c r="J35" s="14"/>
      <c r="K35" s="14"/>
      <c r="L35" s="14"/>
      <c r="M35" s="87"/>
    </row>
    <row r="36" spans="1:13" ht="16.5" customHeight="1">
      <c r="A36" s="82" t="s">
        <v>116</v>
      </c>
      <c r="B36" s="49">
        <v>5</v>
      </c>
      <c r="C36" s="50" t="s">
        <v>104</v>
      </c>
      <c r="D36" s="16" t="s">
        <v>87</v>
      </c>
      <c r="E36" s="16"/>
      <c r="F36" s="53">
        <f>ROUND(SUM(M32:M34),1)</f>
        <v>704.5</v>
      </c>
      <c r="G36" s="12" t="s">
        <v>119</v>
      </c>
      <c r="H36" s="19" t="s">
        <v>89</v>
      </c>
      <c r="I36" s="13">
        <f>ROUND(B36/100*F36,1)</f>
        <v>35.2</v>
      </c>
      <c r="J36" s="14">
        <f>ROUND(I36,1)</f>
        <v>35.2</v>
      </c>
      <c r="K36" s="14"/>
      <c r="L36" s="14"/>
      <c r="M36" s="87">
        <f>ROUND(SUM(J36:L36),1)</f>
        <v>35.2</v>
      </c>
    </row>
    <row r="37" spans="1:13" ht="16.5" customHeight="1">
      <c r="A37" s="82"/>
      <c r="B37" s="15"/>
      <c r="C37" s="8"/>
      <c r="D37" s="16"/>
      <c r="E37" s="16"/>
      <c r="F37" s="17"/>
      <c r="G37" s="12"/>
      <c r="H37" s="12"/>
      <c r="I37" s="13"/>
      <c r="J37" s="14"/>
      <c r="K37" s="14"/>
      <c r="L37" s="14"/>
      <c r="M37" s="87"/>
    </row>
    <row r="38" spans="1:13" s="30" customFormat="1" ht="16.5" customHeight="1">
      <c r="A38" s="83" t="s">
        <v>151</v>
      </c>
      <c r="B38" s="62"/>
      <c r="C38" s="63"/>
      <c r="D38" s="68"/>
      <c r="E38" s="68"/>
      <c r="F38" s="65"/>
      <c r="G38" s="64"/>
      <c r="H38" s="64"/>
      <c r="I38" s="66"/>
      <c r="J38" s="67">
        <f>ROUND(SUM(J32:J37),1)</f>
        <v>197.7</v>
      </c>
      <c r="K38" s="67">
        <f>ROUND(SUM(K32:K37),1)</f>
        <v>325.5</v>
      </c>
      <c r="L38" s="67">
        <f>ROUND(SUM(L32:L37),1)</f>
        <v>216.5</v>
      </c>
      <c r="M38" s="84">
        <f>ROUND(SUM(M32:M37),1)</f>
        <v>739.7</v>
      </c>
    </row>
    <row r="39" spans="1:13" ht="16.5" customHeight="1">
      <c r="A39" s="82"/>
      <c r="B39" s="15"/>
      <c r="C39" s="8"/>
      <c r="D39" s="16"/>
      <c r="E39" s="16"/>
      <c r="F39" s="17"/>
      <c r="G39" s="12"/>
      <c r="H39" s="12"/>
      <c r="I39" s="13"/>
      <c r="J39" s="14"/>
      <c r="K39" s="14"/>
      <c r="L39" s="14"/>
      <c r="M39" s="87"/>
    </row>
    <row r="40" spans="1:13" ht="16.5" customHeight="1">
      <c r="A40" s="108" t="s">
        <v>34</v>
      </c>
      <c r="B40" s="109"/>
      <c r="C40" s="109"/>
      <c r="D40" s="109"/>
      <c r="E40" s="109"/>
      <c r="F40" s="109"/>
      <c r="G40" s="12"/>
      <c r="H40" s="12"/>
      <c r="I40" s="13"/>
      <c r="J40" s="14"/>
      <c r="K40" s="14"/>
      <c r="L40" s="14"/>
      <c r="M40" s="87"/>
    </row>
    <row r="41" spans="1:13" ht="16.5" customHeight="1">
      <c r="A41" s="110" t="s">
        <v>221</v>
      </c>
      <c r="B41" s="111"/>
      <c r="C41" s="111"/>
      <c r="D41" s="111"/>
      <c r="E41" s="111"/>
      <c r="F41" s="111"/>
      <c r="G41" s="111"/>
      <c r="H41" s="8"/>
      <c r="I41" s="13"/>
      <c r="J41" s="14"/>
      <c r="K41" s="14"/>
      <c r="L41" s="14"/>
      <c r="M41" s="87"/>
    </row>
    <row r="42" spans="1:13" ht="16.5" customHeight="1">
      <c r="A42" s="110" t="s">
        <v>35</v>
      </c>
      <c r="B42" s="111"/>
      <c r="C42" s="111"/>
      <c r="D42" s="111"/>
      <c r="E42" s="111"/>
      <c r="F42" s="111"/>
      <c r="G42" s="111"/>
      <c r="H42" s="8"/>
      <c r="I42" s="13"/>
      <c r="J42" s="14"/>
      <c r="K42" s="14"/>
      <c r="L42" s="14"/>
      <c r="M42" s="87"/>
    </row>
    <row r="43" spans="1:13" ht="16.5" customHeight="1">
      <c r="A43" s="110" t="s">
        <v>36</v>
      </c>
      <c r="B43" s="111"/>
      <c r="C43" s="111"/>
      <c r="D43" s="111"/>
      <c r="E43" s="111"/>
      <c r="F43" s="111"/>
      <c r="G43" s="111"/>
      <c r="H43" s="8"/>
      <c r="I43" s="13"/>
      <c r="J43" s="14"/>
      <c r="K43" s="14"/>
      <c r="L43" s="14"/>
      <c r="M43" s="87"/>
    </row>
    <row r="44" spans="1:13" ht="16.5" customHeight="1">
      <c r="A44" s="110" t="s">
        <v>222</v>
      </c>
      <c r="B44" s="111"/>
      <c r="C44" s="111"/>
      <c r="D44" s="111"/>
      <c r="E44" s="111"/>
      <c r="F44" s="111"/>
      <c r="G44" s="111"/>
      <c r="H44" s="8"/>
      <c r="I44" s="13"/>
      <c r="J44" s="14"/>
      <c r="K44" s="14"/>
      <c r="L44" s="14"/>
      <c r="M44" s="87"/>
    </row>
    <row r="45" spans="1:13" ht="16.5" customHeight="1">
      <c r="A45" s="110" t="s">
        <v>223</v>
      </c>
      <c r="B45" s="111"/>
      <c r="C45" s="111"/>
      <c r="D45" s="111"/>
      <c r="E45" s="111"/>
      <c r="F45" s="111"/>
      <c r="G45" s="111"/>
      <c r="H45" s="8"/>
      <c r="I45" s="13"/>
      <c r="J45" s="14"/>
      <c r="K45" s="14"/>
      <c r="L45" s="14"/>
      <c r="M45" s="87"/>
    </row>
    <row r="46" spans="1:13" ht="16.5" customHeight="1">
      <c r="A46" s="82" t="s">
        <v>113</v>
      </c>
      <c r="B46" s="36">
        <f>단가기준!D48</f>
        <v>30931</v>
      </c>
      <c r="C46" s="16" t="s">
        <v>114</v>
      </c>
      <c r="D46" s="111">
        <v>52.08</v>
      </c>
      <c r="E46" s="111"/>
      <c r="F46" s="111"/>
      <c r="G46" s="12"/>
      <c r="H46" s="19" t="s">
        <v>89</v>
      </c>
      <c r="I46" s="13">
        <f>ROUND($B46/$D46,1)</f>
        <v>593.9</v>
      </c>
      <c r="J46" s="14"/>
      <c r="K46" s="14"/>
      <c r="L46" s="14">
        <f>ROUND(I46,1)</f>
        <v>593.9</v>
      </c>
      <c r="M46" s="87">
        <f>ROUND(SUM(J46:L46),1)</f>
        <v>593.9</v>
      </c>
    </row>
    <row r="47" spans="1:13" ht="16.5" customHeight="1">
      <c r="A47" s="82" t="s">
        <v>115</v>
      </c>
      <c r="B47" s="36">
        <f>단가기준!D49</f>
        <v>25036</v>
      </c>
      <c r="C47" s="16" t="s">
        <v>114</v>
      </c>
      <c r="D47" s="111">
        <f>D46</f>
        <v>52.08</v>
      </c>
      <c r="E47" s="111"/>
      <c r="F47" s="111"/>
      <c r="G47" s="12"/>
      <c r="H47" s="19" t="s">
        <v>89</v>
      </c>
      <c r="I47" s="13">
        <f>ROUND($B47/$D47,1)</f>
        <v>480.7</v>
      </c>
      <c r="J47" s="14"/>
      <c r="K47" s="14">
        <f>ROUND(I47,1)</f>
        <v>480.7</v>
      </c>
      <c r="L47" s="14"/>
      <c r="M47" s="87">
        <f>ROUND(SUM(J47:L47),1)</f>
        <v>480.7</v>
      </c>
    </row>
    <row r="48" spans="1:13" ht="16.5" customHeight="1">
      <c r="A48" s="82" t="s">
        <v>116</v>
      </c>
      <c r="B48" s="36">
        <f>단가기준!D50</f>
        <v>47538</v>
      </c>
      <c r="C48" s="16" t="s">
        <v>114</v>
      </c>
      <c r="D48" s="111">
        <f>D46</f>
        <v>52.08</v>
      </c>
      <c r="E48" s="111"/>
      <c r="F48" s="111"/>
      <c r="G48" s="12"/>
      <c r="H48" s="19" t="s">
        <v>89</v>
      </c>
      <c r="I48" s="13">
        <f>ROUND($B48/$D48,1)</f>
        <v>912.8</v>
      </c>
      <c r="J48" s="14">
        <f>ROUND(I48,1)</f>
        <v>912.8</v>
      </c>
      <c r="K48" s="14"/>
      <c r="L48" s="14"/>
      <c r="M48" s="87">
        <f>ROUND(SUM(J48:L48),1)</f>
        <v>912.8</v>
      </c>
    </row>
    <row r="49" spans="1:13" ht="16.5" customHeight="1">
      <c r="A49" s="82"/>
      <c r="B49" s="36"/>
      <c r="C49" s="8"/>
      <c r="D49" s="12"/>
      <c r="E49" s="12"/>
      <c r="F49" s="17"/>
      <c r="G49" s="12"/>
      <c r="H49" s="12"/>
      <c r="I49" s="13"/>
      <c r="J49" s="14"/>
      <c r="K49" s="14"/>
      <c r="L49" s="14"/>
      <c r="M49" s="87"/>
    </row>
    <row r="50" spans="1:13" s="30" customFormat="1" ht="15" customHeight="1">
      <c r="A50" s="83" t="s">
        <v>153</v>
      </c>
      <c r="B50" s="62"/>
      <c r="C50" s="63"/>
      <c r="D50" s="64"/>
      <c r="E50" s="64"/>
      <c r="F50" s="65"/>
      <c r="G50" s="64"/>
      <c r="H50" s="64"/>
      <c r="I50" s="66"/>
      <c r="J50" s="67">
        <f>ROUND(SUM(J46:J49),1)</f>
        <v>912.8</v>
      </c>
      <c r="K50" s="67">
        <f>ROUND(SUM(K46:K49),1)</f>
        <v>480.7</v>
      </c>
      <c r="L50" s="67">
        <f>ROUND(SUM(L46:L49),1)</f>
        <v>593.9</v>
      </c>
      <c r="M50" s="84">
        <f>ROUND(SUM(J50:L50),1)</f>
        <v>1987.4</v>
      </c>
    </row>
    <row r="51" spans="1:13" s="30" customFormat="1" ht="1.5" customHeight="1">
      <c r="A51" s="89"/>
      <c r="B51" s="69"/>
      <c r="C51" s="70"/>
      <c r="D51" s="31"/>
      <c r="E51" s="31"/>
      <c r="F51" s="71"/>
      <c r="G51" s="31"/>
      <c r="H51" s="31"/>
      <c r="I51" s="28"/>
      <c r="J51" s="29"/>
      <c r="K51" s="29"/>
      <c r="L51" s="29"/>
      <c r="M51" s="88"/>
    </row>
    <row r="52" spans="1:13" s="61" customFormat="1" ht="23.25" customHeight="1" thickBot="1">
      <c r="A52" s="90" t="s">
        <v>3</v>
      </c>
      <c r="B52" s="91"/>
      <c r="C52" s="92"/>
      <c r="D52" s="93"/>
      <c r="E52" s="93"/>
      <c r="F52" s="94"/>
      <c r="G52" s="93"/>
      <c r="H52" s="93"/>
      <c r="I52" s="95"/>
      <c r="J52" s="96">
        <f>ROUND(J50+J38+J28+J17,1)</f>
        <v>4435.3</v>
      </c>
      <c r="K52" s="96">
        <f>ROUND(K50+K38+K28+K17,1)</f>
        <v>5420.7</v>
      </c>
      <c r="L52" s="96">
        <f>ROUND(L50+L38+L28+L17,1)</f>
        <v>1580.6</v>
      </c>
      <c r="M52" s="97">
        <f>ROUND(M50+M38+M28+M17,1)</f>
        <v>11436.6</v>
      </c>
    </row>
    <row r="53" spans="10:13" ht="13.5" customHeight="1">
      <c r="J53" s="115" t="str">
        <f>'2-5m3(진동제어-소규모)'!J52:M52</f>
        <v>※ 2006년 하반기 단가기준</v>
      </c>
      <c r="K53" s="115"/>
      <c r="L53" s="115"/>
      <c r="M53" s="115"/>
    </row>
    <row r="54" spans="1:6" ht="13.5" customHeight="1">
      <c r="A54" s="1" t="str">
        <f>미진동암파쇄!A56</f>
        <v>주) 1. 재료비, 노무비, 경비는 물가정보 및 적산정보(한국물가정보) 2006년 7월 참고.</v>
      </c>
      <c r="B54" s="59"/>
      <c r="C54" s="1"/>
      <c r="F54" s="60"/>
    </row>
    <row r="55" spans="1:6" ht="15.75" customHeight="1">
      <c r="A55" s="1" t="s">
        <v>216</v>
      </c>
      <c r="B55" s="59"/>
      <c r="C55" s="1"/>
      <c r="F55" s="60"/>
    </row>
    <row r="56" spans="1:6" ht="15.75" customHeight="1">
      <c r="A56" s="1" t="s">
        <v>217</v>
      </c>
      <c r="B56" s="59"/>
      <c r="C56" s="1"/>
      <c r="F56" s="60"/>
    </row>
    <row r="57" spans="1:6" ht="11.25">
      <c r="A57" s="1"/>
      <c r="B57" s="59"/>
      <c r="C57" s="1"/>
      <c r="F57" s="60"/>
    </row>
  </sheetData>
  <mergeCells count="19">
    <mergeCell ref="D48:F48"/>
    <mergeCell ref="J53:M53"/>
    <mergeCell ref="A44:G44"/>
    <mergeCell ref="A45:G45"/>
    <mergeCell ref="D46:F46"/>
    <mergeCell ref="D47:F47"/>
    <mergeCell ref="A40:F40"/>
    <mergeCell ref="A41:G41"/>
    <mergeCell ref="A42:G42"/>
    <mergeCell ref="A43:G43"/>
    <mergeCell ref="A20:F20"/>
    <mergeCell ref="A23:B23"/>
    <mergeCell ref="A35:B35"/>
    <mergeCell ref="A30:F30"/>
    <mergeCell ref="A31:C31"/>
    <mergeCell ref="A19:F19"/>
    <mergeCell ref="A2:F2"/>
    <mergeCell ref="A3:I3"/>
    <mergeCell ref="A5:F5"/>
  </mergeCells>
  <printOptions horizontalCentered="1"/>
  <pageMargins left="0.31496062992125984" right="0.31496062992125984" top="0.73" bottom="0.45" header="0.5118110236220472" footer="0.31496062992125984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34">
      <selection activeCell="J56" sqref="J56"/>
    </sheetView>
  </sheetViews>
  <sheetFormatPr defaultColWidth="8.88671875" defaultRowHeight="16.5" customHeight="1"/>
  <cols>
    <col min="1" max="1" width="9.88671875" style="37" customWidth="1"/>
    <col min="2" max="2" width="9.4453125" style="38" customWidth="1"/>
    <col min="3" max="3" width="2.21484375" style="39" customWidth="1"/>
    <col min="4" max="4" width="2.3359375" style="1" customWidth="1"/>
    <col min="5" max="5" width="1.4375" style="1" customWidth="1"/>
    <col min="6" max="6" width="6.21484375" style="40" customWidth="1"/>
    <col min="7" max="7" width="15.21484375" style="1" customWidth="1"/>
    <col min="8" max="8" width="2.10546875" style="1" customWidth="1"/>
    <col min="9" max="9" width="7.99609375" style="2" customWidth="1"/>
    <col min="10" max="13" width="10.4453125" style="3" bestFit="1" customWidth="1"/>
    <col min="14" max="16384" width="8.88671875" style="1" customWidth="1"/>
  </cols>
  <sheetData>
    <row r="1" spans="1:13" s="77" customFormat="1" ht="16.5" customHeight="1">
      <c r="A1" s="80" t="s">
        <v>227</v>
      </c>
      <c r="B1" s="80"/>
      <c r="C1" s="80"/>
      <c r="D1" s="80"/>
      <c r="E1" s="80"/>
      <c r="F1" s="76"/>
      <c r="I1" s="78"/>
      <c r="J1" s="79"/>
      <c r="K1" s="79"/>
      <c r="L1" s="79"/>
      <c r="M1" s="79"/>
    </row>
    <row r="2" spans="1:6" ht="16.5" customHeight="1" thickBot="1">
      <c r="A2" s="111"/>
      <c r="B2" s="111"/>
      <c r="C2" s="111"/>
      <c r="D2" s="111"/>
      <c r="E2" s="111"/>
      <c r="F2" s="111"/>
    </row>
    <row r="3" spans="1:13" s="4" customFormat="1" ht="16.5" customHeight="1">
      <c r="A3" s="116" t="s">
        <v>157</v>
      </c>
      <c r="B3" s="117"/>
      <c r="C3" s="117"/>
      <c r="D3" s="117"/>
      <c r="E3" s="117"/>
      <c r="F3" s="117"/>
      <c r="G3" s="117"/>
      <c r="H3" s="117"/>
      <c r="I3" s="118"/>
      <c r="J3" s="85" t="s">
        <v>158</v>
      </c>
      <c r="K3" s="85" t="s">
        <v>159</v>
      </c>
      <c r="L3" s="85" t="s">
        <v>160</v>
      </c>
      <c r="M3" s="86" t="s">
        <v>161</v>
      </c>
    </row>
    <row r="4" spans="1:13" s="4" customFormat="1" ht="16.5" customHeight="1">
      <c r="A4" s="99"/>
      <c r="B4" s="72"/>
      <c r="C4" s="72"/>
      <c r="D4" s="72"/>
      <c r="E4" s="72"/>
      <c r="F4" s="72"/>
      <c r="G4" s="72"/>
      <c r="H4" s="72"/>
      <c r="I4" s="74"/>
      <c r="J4" s="73"/>
      <c r="K4" s="73"/>
      <c r="L4" s="73"/>
      <c r="M4" s="105"/>
    </row>
    <row r="5" spans="1:13" ht="16.5" customHeight="1">
      <c r="A5" s="108" t="s">
        <v>162</v>
      </c>
      <c r="B5" s="109"/>
      <c r="C5" s="109"/>
      <c r="D5" s="109"/>
      <c r="E5" s="109"/>
      <c r="F5" s="109"/>
      <c r="G5" s="12"/>
      <c r="H5" s="12"/>
      <c r="I5" s="13"/>
      <c r="J5" s="14"/>
      <c r="K5" s="14"/>
      <c r="L5" s="14"/>
      <c r="M5" s="87"/>
    </row>
    <row r="6" spans="1:13" ht="16.5" customHeight="1">
      <c r="A6" s="82" t="s">
        <v>120</v>
      </c>
      <c r="B6" s="45">
        <v>0.35</v>
      </c>
      <c r="C6" s="8" t="s">
        <v>121</v>
      </c>
      <c r="D6" s="16" t="s">
        <v>122</v>
      </c>
      <c r="E6" s="16"/>
      <c r="F6" s="17">
        <f>단가기준!D6</f>
        <v>2675</v>
      </c>
      <c r="G6" s="18" t="s">
        <v>123</v>
      </c>
      <c r="H6" s="19" t="s">
        <v>124</v>
      </c>
      <c r="I6" s="13">
        <f aca="true" t="shared" si="0" ref="I6:I13">ROUND($B6*$F6,1)</f>
        <v>936.3</v>
      </c>
      <c r="J6" s="14">
        <f aca="true" t="shared" si="1" ref="J6:J11">I6</f>
        <v>936.3</v>
      </c>
      <c r="K6" s="14"/>
      <c r="L6" s="14"/>
      <c r="M6" s="87">
        <f aca="true" t="shared" si="2" ref="M6:M13">ROUND(SUM(J6:L6),1)</f>
        <v>936.3</v>
      </c>
    </row>
    <row r="7" spans="1:13" ht="16.5" customHeight="1">
      <c r="A7" s="82" t="s">
        <v>125</v>
      </c>
      <c r="B7" s="45">
        <v>0.06</v>
      </c>
      <c r="C7" s="8" t="s">
        <v>126</v>
      </c>
      <c r="D7" s="16" t="s">
        <v>122</v>
      </c>
      <c r="E7" s="16"/>
      <c r="F7" s="17">
        <f>단가기준!D10</f>
        <v>1890</v>
      </c>
      <c r="G7" s="18" t="s">
        <v>236</v>
      </c>
      <c r="H7" s="19" t="s">
        <v>124</v>
      </c>
      <c r="I7" s="13">
        <f t="shared" si="0"/>
        <v>113.4</v>
      </c>
      <c r="J7" s="14">
        <f t="shared" si="1"/>
        <v>113.4</v>
      </c>
      <c r="K7" s="14"/>
      <c r="L7" s="14"/>
      <c r="M7" s="87">
        <f t="shared" si="2"/>
        <v>113.4</v>
      </c>
    </row>
    <row r="8" spans="1:13" ht="16.5" customHeight="1">
      <c r="A8" s="82" t="s">
        <v>127</v>
      </c>
      <c r="B8" s="58">
        <v>0.002</v>
      </c>
      <c r="C8" s="8" t="s">
        <v>126</v>
      </c>
      <c r="D8" s="16" t="s">
        <v>122</v>
      </c>
      <c r="E8" s="16"/>
      <c r="F8" s="17">
        <f>단가기준!D14</f>
        <v>108000</v>
      </c>
      <c r="G8" s="18" t="s">
        <v>128</v>
      </c>
      <c r="H8" s="19" t="s">
        <v>124</v>
      </c>
      <c r="I8" s="13">
        <f t="shared" si="0"/>
        <v>216</v>
      </c>
      <c r="J8" s="14">
        <f t="shared" si="1"/>
        <v>216</v>
      </c>
      <c r="K8" s="14"/>
      <c r="L8" s="14"/>
      <c r="M8" s="87">
        <f t="shared" si="2"/>
        <v>216</v>
      </c>
    </row>
    <row r="9" spans="1:13" ht="16.5" customHeight="1">
      <c r="A9" s="82" t="s">
        <v>129</v>
      </c>
      <c r="B9" s="58">
        <v>0.001</v>
      </c>
      <c r="C9" s="8" t="s">
        <v>126</v>
      </c>
      <c r="D9" s="16" t="s">
        <v>122</v>
      </c>
      <c r="E9" s="16"/>
      <c r="F9" s="17">
        <f>단가기준!D15</f>
        <v>156000</v>
      </c>
      <c r="G9" s="18" t="s">
        <v>130</v>
      </c>
      <c r="H9" s="19" t="s">
        <v>124</v>
      </c>
      <c r="I9" s="13">
        <f t="shared" si="0"/>
        <v>156</v>
      </c>
      <c r="J9" s="14">
        <f t="shared" si="1"/>
        <v>156</v>
      </c>
      <c r="K9" s="14"/>
      <c r="L9" s="14"/>
      <c r="M9" s="87">
        <f t="shared" si="2"/>
        <v>156</v>
      </c>
    </row>
    <row r="10" spans="1:13" ht="16.5" customHeight="1">
      <c r="A10" s="82" t="s">
        <v>131</v>
      </c>
      <c r="B10" s="58">
        <v>0.001</v>
      </c>
      <c r="C10" s="8" t="s">
        <v>126</v>
      </c>
      <c r="D10" s="16" t="s">
        <v>122</v>
      </c>
      <c r="E10" s="16"/>
      <c r="F10" s="17">
        <f>단가기준!D16</f>
        <v>78000</v>
      </c>
      <c r="G10" s="18" t="s">
        <v>132</v>
      </c>
      <c r="H10" s="19" t="s">
        <v>124</v>
      </c>
      <c r="I10" s="13">
        <f t="shared" si="0"/>
        <v>78</v>
      </c>
      <c r="J10" s="14">
        <f t="shared" si="1"/>
        <v>78</v>
      </c>
      <c r="K10" s="14"/>
      <c r="L10" s="14"/>
      <c r="M10" s="87">
        <f t="shared" si="2"/>
        <v>78</v>
      </c>
    </row>
    <row r="11" spans="1:13" ht="16.5" customHeight="1">
      <c r="A11" s="82" t="s">
        <v>133</v>
      </c>
      <c r="B11" s="58">
        <v>0.002</v>
      </c>
      <c r="C11" s="8" t="s">
        <v>126</v>
      </c>
      <c r="D11" s="16" t="s">
        <v>122</v>
      </c>
      <c r="E11" s="16"/>
      <c r="F11" s="17">
        <f>단가기준!D17</f>
        <v>42000</v>
      </c>
      <c r="G11" s="18" t="s">
        <v>134</v>
      </c>
      <c r="H11" s="19" t="s">
        <v>124</v>
      </c>
      <c r="I11" s="13">
        <f t="shared" si="0"/>
        <v>84</v>
      </c>
      <c r="J11" s="14">
        <f t="shared" si="1"/>
        <v>84</v>
      </c>
      <c r="K11" s="14"/>
      <c r="L11" s="14"/>
      <c r="M11" s="87">
        <f t="shared" si="2"/>
        <v>84</v>
      </c>
    </row>
    <row r="12" spans="1:13" ht="16.5" customHeight="1">
      <c r="A12" s="82" t="s">
        <v>135</v>
      </c>
      <c r="B12" s="58">
        <v>0.013</v>
      </c>
      <c r="C12" s="8" t="s">
        <v>136</v>
      </c>
      <c r="D12" s="16" t="s">
        <v>122</v>
      </c>
      <c r="E12" s="16"/>
      <c r="F12" s="17">
        <f>단가기준!D18</f>
        <v>74277</v>
      </c>
      <c r="G12" s="18"/>
      <c r="H12" s="19" t="s">
        <v>124</v>
      </c>
      <c r="I12" s="13">
        <f t="shared" si="0"/>
        <v>965.6</v>
      </c>
      <c r="J12" s="14"/>
      <c r="K12" s="14">
        <f>ROUND(I12,1)</f>
        <v>965.6</v>
      </c>
      <c r="L12" s="14"/>
      <c r="M12" s="87">
        <f t="shared" si="2"/>
        <v>965.6</v>
      </c>
    </row>
    <row r="13" spans="1:13" ht="16.5" customHeight="1">
      <c r="A13" s="82" t="s">
        <v>137</v>
      </c>
      <c r="B13" s="58">
        <v>0.02</v>
      </c>
      <c r="C13" s="8" t="s">
        <v>136</v>
      </c>
      <c r="D13" s="16" t="s">
        <v>122</v>
      </c>
      <c r="E13" s="16"/>
      <c r="F13" s="17">
        <f>단가기준!D19</f>
        <v>56822</v>
      </c>
      <c r="G13" s="18"/>
      <c r="H13" s="19" t="s">
        <v>124</v>
      </c>
      <c r="I13" s="13">
        <f t="shared" si="0"/>
        <v>1136.4</v>
      </c>
      <c r="J13" s="14"/>
      <c r="K13" s="14">
        <f>ROUND(I13,1)</f>
        <v>1136.4</v>
      </c>
      <c r="L13" s="14"/>
      <c r="M13" s="87">
        <f t="shared" si="2"/>
        <v>1136.4</v>
      </c>
    </row>
    <row r="14" spans="1:13" ht="16.5" customHeight="1">
      <c r="A14" s="82"/>
      <c r="B14" s="15"/>
      <c r="C14" s="8"/>
      <c r="D14" s="16"/>
      <c r="E14" s="16"/>
      <c r="F14" s="17"/>
      <c r="G14" s="12"/>
      <c r="H14" s="19"/>
      <c r="I14" s="13"/>
      <c r="J14" s="14"/>
      <c r="K14" s="14"/>
      <c r="L14" s="14"/>
      <c r="M14" s="87"/>
    </row>
    <row r="15" spans="1:13" ht="16.5" customHeight="1">
      <c r="A15" s="82"/>
      <c r="B15" s="49"/>
      <c r="C15" s="50"/>
      <c r="D15" s="16"/>
      <c r="E15" s="16"/>
      <c r="F15" s="53"/>
      <c r="G15" s="48"/>
      <c r="H15" s="19"/>
      <c r="I15" s="13"/>
      <c r="J15" s="14"/>
      <c r="K15" s="14"/>
      <c r="L15" s="14"/>
      <c r="M15" s="87"/>
    </row>
    <row r="16" spans="1:13" s="30" customFormat="1" ht="16.5" customHeight="1">
      <c r="A16" s="83" t="s">
        <v>30</v>
      </c>
      <c r="B16" s="62"/>
      <c r="C16" s="63"/>
      <c r="D16" s="64"/>
      <c r="E16" s="64"/>
      <c r="F16" s="65"/>
      <c r="G16" s="64"/>
      <c r="H16" s="64"/>
      <c r="I16" s="66"/>
      <c r="J16" s="67">
        <f>ROUND(SUM(J6:J15),1)</f>
        <v>1583.7</v>
      </c>
      <c r="K16" s="67">
        <f>ROUND(SUM(K6:K15),1)</f>
        <v>2102</v>
      </c>
      <c r="L16" s="67"/>
      <c r="M16" s="84">
        <f>ROUND(SUM(M6:M15),1)</f>
        <v>3685.7</v>
      </c>
    </row>
    <row r="17" spans="1:13" s="30" customFormat="1" ht="16.5" customHeight="1">
      <c r="A17" s="89"/>
      <c r="B17" s="69"/>
      <c r="C17" s="70"/>
      <c r="D17" s="31"/>
      <c r="E17" s="31"/>
      <c r="F17" s="71"/>
      <c r="G17" s="31"/>
      <c r="H17" s="31"/>
      <c r="I17" s="28"/>
      <c r="J17" s="29"/>
      <c r="K17" s="29"/>
      <c r="L17" s="29"/>
      <c r="M17" s="88"/>
    </row>
    <row r="18" spans="1:13" ht="16.5" customHeight="1">
      <c r="A18" s="108" t="s">
        <v>138</v>
      </c>
      <c r="B18" s="109"/>
      <c r="C18" s="109"/>
      <c r="D18" s="109"/>
      <c r="E18" s="109"/>
      <c r="F18" s="109"/>
      <c r="G18" s="12"/>
      <c r="H18" s="12"/>
      <c r="I18" s="13"/>
      <c r="J18" s="14"/>
      <c r="K18" s="14"/>
      <c r="L18" s="14"/>
      <c r="M18" s="87"/>
    </row>
    <row r="19" spans="1:13" ht="16.5" customHeight="1">
      <c r="A19" s="110" t="s">
        <v>139</v>
      </c>
      <c r="B19" s="111"/>
      <c r="C19" s="111"/>
      <c r="D19" s="111"/>
      <c r="E19" s="111"/>
      <c r="F19" s="111"/>
      <c r="G19" s="12"/>
      <c r="H19" s="12"/>
      <c r="I19" s="13"/>
      <c r="J19" s="14"/>
      <c r="K19" s="14"/>
      <c r="L19" s="14"/>
      <c r="M19" s="87"/>
    </row>
    <row r="20" spans="1:13" ht="16.5" customHeight="1">
      <c r="A20" s="82" t="s">
        <v>140</v>
      </c>
      <c r="B20" s="58">
        <v>0.04</v>
      </c>
      <c r="C20" s="8" t="s">
        <v>141</v>
      </c>
      <c r="D20" s="16" t="s">
        <v>122</v>
      </c>
      <c r="E20" s="16"/>
      <c r="F20" s="17">
        <f>단가기준!D24</f>
        <v>9779</v>
      </c>
      <c r="G20" s="12"/>
      <c r="H20" s="19" t="s">
        <v>124</v>
      </c>
      <c r="I20" s="13">
        <f>ROUND($B20*$F20,1)</f>
        <v>391.2</v>
      </c>
      <c r="J20" s="14"/>
      <c r="K20" s="14"/>
      <c r="L20" s="14">
        <f>ROUND(I20,1)</f>
        <v>391.2</v>
      </c>
      <c r="M20" s="87">
        <f>ROUND(SUM(J20:L20),1)</f>
        <v>391.2</v>
      </c>
    </row>
    <row r="21" spans="1:13" ht="16.5" customHeight="1">
      <c r="A21" s="82" t="s">
        <v>142</v>
      </c>
      <c r="B21" s="58">
        <v>0.04</v>
      </c>
      <c r="C21" s="8" t="s">
        <v>141</v>
      </c>
      <c r="D21" s="16" t="s">
        <v>122</v>
      </c>
      <c r="E21" s="16"/>
      <c r="F21" s="17">
        <f>단가기준!D25</f>
        <v>25036</v>
      </c>
      <c r="G21" s="12"/>
      <c r="H21" s="19" t="s">
        <v>124</v>
      </c>
      <c r="I21" s="13">
        <f>ROUND($B21*$F21,1)</f>
        <v>1001.4</v>
      </c>
      <c r="J21" s="14"/>
      <c r="K21" s="14">
        <f>ROUND(I21,1)</f>
        <v>1001.4</v>
      </c>
      <c r="L21" s="14"/>
      <c r="M21" s="87">
        <f>ROUND(SUM(J21:L21),1)</f>
        <v>1001.4</v>
      </c>
    </row>
    <row r="22" spans="1:13" ht="16.5" customHeight="1">
      <c r="A22" s="110" t="s">
        <v>143</v>
      </c>
      <c r="B22" s="111"/>
      <c r="C22" s="8"/>
      <c r="D22" s="12"/>
      <c r="E22" s="12"/>
      <c r="F22" s="17"/>
      <c r="G22" s="12"/>
      <c r="H22" s="12"/>
      <c r="I22" s="13"/>
      <c r="J22" s="14"/>
      <c r="K22" s="14"/>
      <c r="L22" s="14"/>
      <c r="M22" s="87"/>
    </row>
    <row r="23" spans="1:13" ht="16.5" customHeight="1">
      <c r="A23" s="82" t="s">
        <v>140</v>
      </c>
      <c r="B23" s="58">
        <v>0.044</v>
      </c>
      <c r="C23" s="8" t="s">
        <v>141</v>
      </c>
      <c r="D23" s="16" t="s">
        <v>122</v>
      </c>
      <c r="E23" s="16"/>
      <c r="F23" s="17">
        <f>단가기준!D30</f>
        <v>5675</v>
      </c>
      <c r="G23" s="12"/>
      <c r="H23" s="19" t="s">
        <v>124</v>
      </c>
      <c r="I23" s="13">
        <f>ROUND($B23*$F23,1)</f>
        <v>249.7</v>
      </c>
      <c r="J23" s="14"/>
      <c r="K23" s="14"/>
      <c r="L23" s="14">
        <f>ROUND(I23,1)</f>
        <v>249.7</v>
      </c>
      <c r="M23" s="87">
        <f>ROUND(SUM(J23:L23),1)</f>
        <v>249.7</v>
      </c>
    </row>
    <row r="24" spans="1:13" ht="16.5" customHeight="1">
      <c r="A24" s="82" t="s">
        <v>142</v>
      </c>
      <c r="B24" s="58">
        <v>0.044</v>
      </c>
      <c r="C24" s="8" t="s">
        <v>141</v>
      </c>
      <c r="D24" s="16" t="s">
        <v>122</v>
      </c>
      <c r="E24" s="16"/>
      <c r="F24" s="17">
        <f>단가기준!D31</f>
        <v>16239</v>
      </c>
      <c r="G24" s="12"/>
      <c r="H24" s="19" t="s">
        <v>124</v>
      </c>
      <c r="I24" s="13">
        <f>ROUND($B24*$F24,1)</f>
        <v>714.5</v>
      </c>
      <c r="J24" s="14"/>
      <c r="K24" s="14">
        <f>ROUND(I24,1)</f>
        <v>714.5</v>
      </c>
      <c r="L24" s="14"/>
      <c r="M24" s="87">
        <f>ROUND(SUM(J24:L24),1)</f>
        <v>714.5</v>
      </c>
    </row>
    <row r="25" spans="1:13" ht="16.5" customHeight="1">
      <c r="A25" s="82" t="s">
        <v>144</v>
      </c>
      <c r="B25" s="58">
        <v>0.044</v>
      </c>
      <c r="C25" s="8" t="s">
        <v>141</v>
      </c>
      <c r="D25" s="16" t="s">
        <v>122</v>
      </c>
      <c r="E25" s="16"/>
      <c r="F25" s="17">
        <f>단가기준!D32</f>
        <v>26252</v>
      </c>
      <c r="G25" s="12"/>
      <c r="H25" s="19" t="s">
        <v>124</v>
      </c>
      <c r="I25" s="13">
        <f>ROUND($B25*$F25,1)</f>
        <v>1155.1</v>
      </c>
      <c r="J25" s="14">
        <f>ROUND(I25,1)</f>
        <v>1155.1</v>
      </c>
      <c r="K25" s="14"/>
      <c r="L25" s="14"/>
      <c r="M25" s="87">
        <f>ROUND(SUM(J25:L25),1)</f>
        <v>1155.1</v>
      </c>
    </row>
    <row r="26" spans="1:13" ht="16.5" customHeight="1">
      <c r="A26" s="82"/>
      <c r="B26" s="15"/>
      <c r="C26" s="8"/>
      <c r="D26" s="20"/>
      <c r="E26" s="20"/>
      <c r="F26" s="17"/>
      <c r="G26" s="12"/>
      <c r="H26" s="12"/>
      <c r="I26" s="13"/>
      <c r="J26" s="14"/>
      <c r="K26" s="14"/>
      <c r="L26" s="14"/>
      <c r="M26" s="87"/>
    </row>
    <row r="27" spans="1:13" s="30" customFormat="1" ht="16.5" customHeight="1">
      <c r="A27" s="83" t="s">
        <v>30</v>
      </c>
      <c r="B27" s="62"/>
      <c r="C27" s="63"/>
      <c r="D27" s="64"/>
      <c r="E27" s="64"/>
      <c r="F27" s="65"/>
      <c r="G27" s="64"/>
      <c r="H27" s="64"/>
      <c r="I27" s="66"/>
      <c r="J27" s="67">
        <f>ROUND(SUM(J20:J26),1)</f>
        <v>1155.1</v>
      </c>
      <c r="K27" s="67">
        <f>ROUND(SUM(K20:K26),1)</f>
        <v>1715.9</v>
      </c>
      <c r="L27" s="67">
        <f>ROUND(SUM(L20:L26),1)</f>
        <v>640.9</v>
      </c>
      <c r="M27" s="84">
        <f>ROUND(SUM(M20:M26),1)</f>
        <v>3511.9</v>
      </c>
    </row>
    <row r="28" spans="1:13" s="30" customFormat="1" ht="16.5" customHeight="1">
      <c r="A28" s="89"/>
      <c r="B28" s="69"/>
      <c r="C28" s="70"/>
      <c r="D28" s="31"/>
      <c r="E28" s="31"/>
      <c r="F28" s="71"/>
      <c r="G28" s="31"/>
      <c r="H28" s="31"/>
      <c r="I28" s="28"/>
      <c r="J28" s="29"/>
      <c r="K28" s="29"/>
      <c r="L28" s="29"/>
      <c r="M28" s="88"/>
    </row>
    <row r="29" spans="1:13" ht="16.5" customHeight="1">
      <c r="A29" s="108" t="s">
        <v>219</v>
      </c>
      <c r="B29" s="109"/>
      <c r="C29" s="109"/>
      <c r="D29" s="109"/>
      <c r="E29" s="109"/>
      <c r="F29" s="109"/>
      <c r="G29" s="12"/>
      <c r="H29" s="12"/>
      <c r="I29" s="13"/>
      <c r="J29" s="14"/>
      <c r="K29" s="14"/>
      <c r="L29" s="14"/>
      <c r="M29" s="87"/>
    </row>
    <row r="30" spans="1:13" ht="16.5" customHeight="1">
      <c r="A30" s="110" t="s">
        <v>221</v>
      </c>
      <c r="B30" s="111"/>
      <c r="C30" s="111"/>
      <c r="D30" s="111"/>
      <c r="E30" s="111"/>
      <c r="F30" s="111"/>
      <c r="G30" s="111"/>
      <c r="H30" s="8"/>
      <c r="I30" s="13"/>
      <c r="J30" s="14"/>
      <c r="K30" s="14"/>
      <c r="L30" s="14"/>
      <c r="M30" s="87"/>
    </row>
    <row r="31" spans="1:13" ht="16.5" customHeight="1">
      <c r="A31" s="110" t="s">
        <v>35</v>
      </c>
      <c r="B31" s="111"/>
      <c r="C31" s="111"/>
      <c r="D31" s="111"/>
      <c r="E31" s="111"/>
      <c r="F31" s="111"/>
      <c r="G31" s="111"/>
      <c r="H31" s="8"/>
      <c r="I31" s="13"/>
      <c r="J31" s="14"/>
      <c r="K31" s="14"/>
      <c r="L31" s="14"/>
      <c r="M31" s="87"/>
    </row>
    <row r="32" spans="1:13" ht="16.5" customHeight="1">
      <c r="A32" s="110" t="s">
        <v>36</v>
      </c>
      <c r="B32" s="111"/>
      <c r="C32" s="111"/>
      <c r="D32" s="111"/>
      <c r="E32" s="111"/>
      <c r="F32" s="111"/>
      <c r="G32" s="111"/>
      <c r="H32" s="8"/>
      <c r="I32" s="13"/>
      <c r="J32" s="14"/>
      <c r="K32" s="14"/>
      <c r="L32" s="14"/>
      <c r="M32" s="87"/>
    </row>
    <row r="33" spans="1:13" ht="16.5" customHeight="1">
      <c r="A33" s="110" t="s">
        <v>222</v>
      </c>
      <c r="B33" s="111"/>
      <c r="C33" s="111"/>
      <c r="D33" s="111"/>
      <c r="E33" s="111"/>
      <c r="F33" s="111"/>
      <c r="G33" s="111"/>
      <c r="H33" s="8"/>
      <c r="I33" s="13"/>
      <c r="J33" s="14"/>
      <c r="K33" s="14"/>
      <c r="L33" s="14"/>
      <c r="M33" s="87"/>
    </row>
    <row r="34" spans="1:13" ht="16.5" customHeight="1">
      <c r="A34" s="110" t="s">
        <v>223</v>
      </c>
      <c r="B34" s="111"/>
      <c r="C34" s="111"/>
      <c r="D34" s="111"/>
      <c r="E34" s="111"/>
      <c r="F34" s="111"/>
      <c r="G34" s="111"/>
      <c r="H34" s="8"/>
      <c r="I34" s="13"/>
      <c r="J34" s="14"/>
      <c r="K34" s="14"/>
      <c r="L34" s="14"/>
      <c r="M34" s="87"/>
    </row>
    <row r="35" spans="1:13" ht="16.5" customHeight="1">
      <c r="A35" s="82" t="s">
        <v>145</v>
      </c>
      <c r="B35" s="36">
        <f>단가기준!D48</f>
        <v>30931</v>
      </c>
      <c r="C35" s="16" t="s">
        <v>146</v>
      </c>
      <c r="D35" s="111">
        <v>52.08</v>
      </c>
      <c r="E35" s="111"/>
      <c r="F35" s="111"/>
      <c r="G35" s="12"/>
      <c r="H35" s="19" t="s">
        <v>124</v>
      </c>
      <c r="I35" s="13">
        <f>ROUND($B35/$D35,1)</f>
        <v>593.9</v>
      </c>
      <c r="J35" s="14"/>
      <c r="K35" s="14"/>
      <c r="L35" s="14">
        <f>ROUND(I35,1)</f>
        <v>593.9</v>
      </c>
      <c r="M35" s="87">
        <f>ROUND(SUM(J35:L35),1)</f>
        <v>593.9</v>
      </c>
    </row>
    <row r="36" spans="1:13" ht="16.5" customHeight="1">
      <c r="A36" s="82" t="s">
        <v>147</v>
      </c>
      <c r="B36" s="36">
        <f>단가기준!D49</f>
        <v>25036</v>
      </c>
      <c r="C36" s="16" t="s">
        <v>146</v>
      </c>
      <c r="D36" s="111">
        <f>D35</f>
        <v>52.08</v>
      </c>
      <c r="E36" s="111"/>
      <c r="F36" s="111"/>
      <c r="G36" s="12"/>
      <c r="H36" s="19" t="s">
        <v>124</v>
      </c>
      <c r="I36" s="13">
        <f>ROUND($B36/$D36,1)</f>
        <v>480.7</v>
      </c>
      <c r="J36" s="14"/>
      <c r="K36" s="14">
        <f>ROUND(I36,1)</f>
        <v>480.7</v>
      </c>
      <c r="L36" s="14"/>
      <c r="M36" s="87">
        <f>ROUND(SUM(J36:L36),1)</f>
        <v>480.7</v>
      </c>
    </row>
    <row r="37" spans="1:13" ht="16.5" customHeight="1">
      <c r="A37" s="82" t="s">
        <v>148</v>
      </c>
      <c r="B37" s="36">
        <f>단가기준!D50</f>
        <v>47538</v>
      </c>
      <c r="C37" s="16" t="s">
        <v>146</v>
      </c>
      <c r="D37" s="111">
        <f>D35</f>
        <v>52.08</v>
      </c>
      <c r="E37" s="111"/>
      <c r="F37" s="111"/>
      <c r="G37" s="12"/>
      <c r="H37" s="19" t="s">
        <v>124</v>
      </c>
      <c r="I37" s="13">
        <f>ROUND($B37/$D37,1)</f>
        <v>912.8</v>
      </c>
      <c r="J37" s="14">
        <f>ROUND(I37,1)</f>
        <v>912.8</v>
      </c>
      <c r="K37" s="14"/>
      <c r="L37" s="14"/>
      <c r="M37" s="87">
        <f>ROUND(SUM(J37:L37),1)</f>
        <v>912.8</v>
      </c>
    </row>
    <row r="38" spans="1:13" ht="16.5" customHeight="1">
      <c r="A38" s="82"/>
      <c r="B38" s="36"/>
      <c r="C38" s="8"/>
      <c r="D38" s="12"/>
      <c r="E38" s="12"/>
      <c r="F38" s="17"/>
      <c r="G38" s="12"/>
      <c r="H38" s="12"/>
      <c r="I38" s="13"/>
      <c r="J38" s="14"/>
      <c r="K38" s="14"/>
      <c r="L38" s="14"/>
      <c r="M38" s="87"/>
    </row>
    <row r="39" spans="1:13" s="30" customFormat="1" ht="16.5" customHeight="1">
      <c r="A39" s="83" t="s">
        <v>56</v>
      </c>
      <c r="B39" s="62"/>
      <c r="C39" s="63"/>
      <c r="D39" s="64"/>
      <c r="E39" s="64"/>
      <c r="F39" s="65"/>
      <c r="G39" s="64"/>
      <c r="H39" s="64"/>
      <c r="I39" s="66"/>
      <c r="J39" s="67">
        <f>ROUND(SUM(J35:J38),1)</f>
        <v>912.8</v>
      </c>
      <c r="K39" s="67">
        <f>ROUND(SUM(K35:K38),1)</f>
        <v>480.7</v>
      </c>
      <c r="L39" s="67">
        <f>ROUND(SUM(L35:L38),1)</f>
        <v>593.9</v>
      </c>
      <c r="M39" s="84">
        <f>ROUND(SUM(J39:L39),1)</f>
        <v>1987.4</v>
      </c>
    </row>
    <row r="40" spans="1:13" s="30" customFormat="1" ht="16.5" customHeight="1">
      <c r="A40" s="89"/>
      <c r="B40" s="69"/>
      <c r="C40" s="70"/>
      <c r="D40" s="31"/>
      <c r="E40" s="31"/>
      <c r="F40" s="71"/>
      <c r="G40" s="31"/>
      <c r="H40" s="31"/>
      <c r="I40" s="28"/>
      <c r="J40" s="29"/>
      <c r="K40" s="29"/>
      <c r="L40" s="29"/>
      <c r="M40" s="88"/>
    </row>
    <row r="41" spans="1:13" s="61" customFormat="1" ht="16.5" customHeight="1" thickBot="1">
      <c r="A41" s="90" t="s">
        <v>3</v>
      </c>
      <c r="B41" s="91"/>
      <c r="C41" s="92"/>
      <c r="D41" s="93"/>
      <c r="E41" s="93"/>
      <c r="F41" s="94"/>
      <c r="G41" s="93"/>
      <c r="H41" s="93"/>
      <c r="I41" s="95"/>
      <c r="J41" s="96">
        <f>ROUND(J39+J27+J16,1)</f>
        <v>3651.6</v>
      </c>
      <c r="K41" s="96">
        <f>ROUND(K39+K27+K16,1)</f>
        <v>4298.6</v>
      </c>
      <c r="L41" s="96">
        <f>ROUND(L39+L27+L16,1)</f>
        <v>1234.8</v>
      </c>
      <c r="M41" s="97">
        <f>ROUND(M39+M27+M16,1)</f>
        <v>9185</v>
      </c>
    </row>
    <row r="42" spans="10:13" ht="13.5" customHeight="1">
      <c r="J42" s="115" t="str">
        <f>'5-10m3(진동제어-중규모)'!J53:M53</f>
        <v>※ 2006년 하반기 단가기준</v>
      </c>
      <c r="K42" s="115"/>
      <c r="L42" s="115"/>
      <c r="M42" s="115"/>
    </row>
    <row r="43" spans="1:6" ht="13.5" customHeight="1">
      <c r="A43" s="1" t="str">
        <f>'5-10m3(진동제어-중규모)'!A54</f>
        <v>주) 1. 재료비, 노무비, 경비는 물가정보 및 적산정보(한국물가정보) 2006년 7월 참고.</v>
      </c>
      <c r="B43" s="59"/>
      <c r="C43" s="1"/>
      <c r="F43" s="60"/>
    </row>
    <row r="44" spans="1:6" ht="16.5" customHeight="1">
      <c r="A44" s="1" t="s">
        <v>216</v>
      </c>
      <c r="B44" s="59"/>
      <c r="C44" s="1"/>
      <c r="F44" s="60"/>
    </row>
    <row r="45" spans="1:6" ht="16.5" customHeight="1">
      <c r="A45" s="1" t="s">
        <v>218</v>
      </c>
      <c r="B45" s="59"/>
      <c r="C45" s="1"/>
      <c r="F45" s="60"/>
    </row>
    <row r="46" spans="1:6" ht="16.5" customHeight="1">
      <c r="A46" s="1"/>
      <c r="B46" s="59"/>
      <c r="C46" s="1"/>
      <c r="F46" s="60"/>
    </row>
  </sheetData>
  <mergeCells count="16">
    <mergeCell ref="J42:M42"/>
    <mergeCell ref="A18:F18"/>
    <mergeCell ref="A2:F2"/>
    <mergeCell ref="A3:I3"/>
    <mergeCell ref="A5:F5"/>
    <mergeCell ref="A32:G32"/>
    <mergeCell ref="A19:F19"/>
    <mergeCell ref="A22:B22"/>
    <mergeCell ref="D37:F37"/>
    <mergeCell ref="D36:F36"/>
    <mergeCell ref="A34:G34"/>
    <mergeCell ref="D35:F35"/>
    <mergeCell ref="A29:F29"/>
    <mergeCell ref="A30:G30"/>
    <mergeCell ref="A31:G31"/>
    <mergeCell ref="A33:G33"/>
  </mergeCells>
  <printOptions/>
  <pageMargins left="0.4724409448818898" right="0.4724409448818898" top="0.7874015748031497" bottom="0.6692913385826772" header="0.5118110236220472" footer="0.5118110236220472"/>
  <pageSetup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9">
      <selection activeCell="K31" sqref="K31"/>
    </sheetView>
  </sheetViews>
  <sheetFormatPr defaultColWidth="8.88671875" defaultRowHeight="16.5" customHeight="1"/>
  <cols>
    <col min="1" max="1" width="9.88671875" style="37" customWidth="1"/>
    <col min="2" max="2" width="9.4453125" style="38" customWidth="1"/>
    <col min="3" max="3" width="2.21484375" style="39" customWidth="1"/>
    <col min="4" max="4" width="2.3359375" style="1" customWidth="1"/>
    <col min="5" max="5" width="1.4375" style="1" customWidth="1"/>
    <col min="6" max="6" width="6.21484375" style="40" customWidth="1"/>
    <col min="7" max="7" width="15.21484375" style="1" customWidth="1"/>
    <col min="8" max="8" width="2.10546875" style="1" customWidth="1"/>
    <col min="9" max="9" width="7.99609375" style="2" customWidth="1"/>
    <col min="10" max="13" width="10.4453125" style="3" bestFit="1" customWidth="1"/>
    <col min="14" max="16384" width="8.88671875" style="1" customWidth="1"/>
  </cols>
  <sheetData>
    <row r="1" spans="1:13" s="77" customFormat="1" ht="16.5" customHeight="1">
      <c r="A1" s="77" t="s">
        <v>233</v>
      </c>
      <c r="F1" s="76"/>
      <c r="I1" s="78"/>
      <c r="J1" s="79"/>
      <c r="K1" s="79"/>
      <c r="L1" s="79"/>
      <c r="M1" s="79"/>
    </row>
    <row r="2" spans="1:6" ht="16.5" customHeight="1" thickBot="1">
      <c r="A2" s="111"/>
      <c r="B2" s="111"/>
      <c r="C2" s="111"/>
      <c r="D2" s="111"/>
      <c r="E2" s="111"/>
      <c r="F2" s="111"/>
    </row>
    <row r="3" spans="1:13" s="4" customFormat="1" ht="16.5" customHeight="1">
      <c r="A3" s="119" t="s">
        <v>43</v>
      </c>
      <c r="B3" s="120"/>
      <c r="C3" s="120"/>
      <c r="D3" s="120"/>
      <c r="E3" s="120"/>
      <c r="F3" s="120"/>
      <c r="G3" s="120"/>
      <c r="H3" s="120"/>
      <c r="I3" s="121"/>
      <c r="J3" s="106" t="s">
        <v>0</v>
      </c>
      <c r="K3" s="106" t="s">
        <v>1</v>
      </c>
      <c r="L3" s="106" t="s">
        <v>2</v>
      </c>
      <c r="M3" s="107" t="s">
        <v>3</v>
      </c>
    </row>
    <row r="4" spans="1:13" ht="16.5" customHeight="1">
      <c r="A4" s="108" t="s">
        <v>162</v>
      </c>
      <c r="B4" s="109"/>
      <c r="C4" s="109"/>
      <c r="D4" s="109"/>
      <c r="E4" s="109"/>
      <c r="F4" s="109"/>
      <c r="G4" s="12"/>
      <c r="H4" s="12"/>
      <c r="I4" s="13"/>
      <c r="J4" s="14"/>
      <c r="K4" s="14"/>
      <c r="L4" s="14"/>
      <c r="M4" s="87"/>
    </row>
    <row r="5" spans="1:13" ht="16.5" customHeight="1">
      <c r="A5" s="82" t="s">
        <v>44</v>
      </c>
      <c r="B5" s="45">
        <v>0.35</v>
      </c>
      <c r="C5" s="8" t="s">
        <v>45</v>
      </c>
      <c r="D5" s="16" t="s">
        <v>28</v>
      </c>
      <c r="E5" s="16"/>
      <c r="F5" s="17">
        <f>단가기준!D7</f>
        <v>1372</v>
      </c>
      <c r="G5" s="18" t="s">
        <v>232</v>
      </c>
      <c r="H5" s="19" t="s">
        <v>29</v>
      </c>
      <c r="I5" s="13">
        <f aca="true" t="shared" si="0" ref="I5:I12">ROUND($B5*$F5,1)</f>
        <v>480.2</v>
      </c>
      <c r="J5" s="14">
        <f aca="true" t="shared" si="1" ref="J5:J10">I5</f>
        <v>480.2</v>
      </c>
      <c r="K5" s="14"/>
      <c r="L5" s="14"/>
      <c r="M5" s="87">
        <f aca="true" t="shared" si="2" ref="M5:M12">ROUND(SUM(J5:L5),1)</f>
        <v>480.2</v>
      </c>
    </row>
    <row r="6" spans="1:13" ht="16.5" customHeight="1">
      <c r="A6" s="82" t="s">
        <v>46</v>
      </c>
      <c r="B6" s="45">
        <v>0.03</v>
      </c>
      <c r="C6" s="8" t="s">
        <v>47</v>
      </c>
      <c r="D6" s="16" t="s">
        <v>28</v>
      </c>
      <c r="E6" s="16"/>
      <c r="F6" s="17">
        <f>단가기준!D10</f>
        <v>1890</v>
      </c>
      <c r="G6" s="18" t="s">
        <v>236</v>
      </c>
      <c r="H6" s="19" t="s">
        <v>29</v>
      </c>
      <c r="I6" s="13">
        <f t="shared" si="0"/>
        <v>56.7</v>
      </c>
      <c r="J6" s="14">
        <f t="shared" si="1"/>
        <v>56.7</v>
      </c>
      <c r="K6" s="14"/>
      <c r="L6" s="14"/>
      <c r="M6" s="87">
        <f t="shared" si="2"/>
        <v>56.7</v>
      </c>
    </row>
    <row r="7" spans="1:13" ht="16.5" customHeight="1">
      <c r="A7" s="82" t="s">
        <v>48</v>
      </c>
      <c r="B7" s="58">
        <v>0.001</v>
      </c>
      <c r="C7" s="8" t="s">
        <v>47</v>
      </c>
      <c r="D7" s="16" t="s">
        <v>28</v>
      </c>
      <c r="E7" s="16"/>
      <c r="F7" s="17">
        <f>단가기준!D14</f>
        <v>108000</v>
      </c>
      <c r="G7" s="18" t="s">
        <v>72</v>
      </c>
      <c r="H7" s="19" t="s">
        <v>29</v>
      </c>
      <c r="I7" s="13">
        <f t="shared" si="0"/>
        <v>108</v>
      </c>
      <c r="J7" s="14">
        <f t="shared" si="1"/>
        <v>108</v>
      </c>
      <c r="K7" s="14"/>
      <c r="L7" s="14"/>
      <c r="M7" s="87">
        <f t="shared" si="2"/>
        <v>108</v>
      </c>
    </row>
    <row r="8" spans="1:13" ht="16.5" customHeight="1">
      <c r="A8" s="82" t="s">
        <v>73</v>
      </c>
      <c r="B8" s="58">
        <v>0.001</v>
      </c>
      <c r="C8" s="8" t="s">
        <v>47</v>
      </c>
      <c r="D8" s="16" t="s">
        <v>28</v>
      </c>
      <c r="E8" s="16"/>
      <c r="F8" s="17">
        <f>단가기준!D15</f>
        <v>156000</v>
      </c>
      <c r="G8" s="18" t="s">
        <v>74</v>
      </c>
      <c r="H8" s="19" t="s">
        <v>29</v>
      </c>
      <c r="I8" s="13">
        <f t="shared" si="0"/>
        <v>156</v>
      </c>
      <c r="J8" s="14">
        <f t="shared" si="1"/>
        <v>156</v>
      </c>
      <c r="K8" s="14"/>
      <c r="L8" s="14"/>
      <c r="M8" s="87">
        <f t="shared" si="2"/>
        <v>156</v>
      </c>
    </row>
    <row r="9" spans="1:13" ht="16.5" customHeight="1">
      <c r="A9" s="82" t="s">
        <v>75</v>
      </c>
      <c r="B9" s="58">
        <v>0.001</v>
      </c>
      <c r="C9" s="8" t="s">
        <v>47</v>
      </c>
      <c r="D9" s="16" t="s">
        <v>28</v>
      </c>
      <c r="E9" s="16"/>
      <c r="F9" s="17">
        <f>단가기준!D16</f>
        <v>78000</v>
      </c>
      <c r="G9" s="18" t="s">
        <v>76</v>
      </c>
      <c r="H9" s="19" t="s">
        <v>29</v>
      </c>
      <c r="I9" s="13">
        <f t="shared" si="0"/>
        <v>78</v>
      </c>
      <c r="J9" s="14">
        <f t="shared" si="1"/>
        <v>78</v>
      </c>
      <c r="K9" s="14"/>
      <c r="L9" s="14"/>
      <c r="M9" s="87">
        <f t="shared" si="2"/>
        <v>78</v>
      </c>
    </row>
    <row r="10" spans="1:13" ht="16.5" customHeight="1">
      <c r="A10" s="82" t="s">
        <v>77</v>
      </c>
      <c r="B10" s="58">
        <v>0.001</v>
      </c>
      <c r="C10" s="8" t="s">
        <v>47</v>
      </c>
      <c r="D10" s="16" t="s">
        <v>28</v>
      </c>
      <c r="E10" s="16"/>
      <c r="F10" s="17">
        <f>단가기준!D17</f>
        <v>42000</v>
      </c>
      <c r="G10" s="18" t="s">
        <v>78</v>
      </c>
      <c r="H10" s="19" t="s">
        <v>29</v>
      </c>
      <c r="I10" s="13">
        <f t="shared" si="0"/>
        <v>42</v>
      </c>
      <c r="J10" s="14">
        <f t="shared" si="1"/>
        <v>42</v>
      </c>
      <c r="K10" s="14"/>
      <c r="L10" s="14"/>
      <c r="M10" s="87">
        <f t="shared" si="2"/>
        <v>42</v>
      </c>
    </row>
    <row r="11" spans="1:13" ht="16.5" customHeight="1">
      <c r="A11" s="82" t="s">
        <v>79</v>
      </c>
      <c r="B11" s="58">
        <v>0.01</v>
      </c>
      <c r="C11" s="8" t="s">
        <v>49</v>
      </c>
      <c r="D11" s="16" t="s">
        <v>28</v>
      </c>
      <c r="E11" s="16"/>
      <c r="F11" s="17">
        <f>단가기준!D18</f>
        <v>74277</v>
      </c>
      <c r="G11" s="18"/>
      <c r="H11" s="19" t="s">
        <v>29</v>
      </c>
      <c r="I11" s="13">
        <f t="shared" si="0"/>
        <v>742.8</v>
      </c>
      <c r="J11" s="14"/>
      <c r="K11" s="14">
        <f>ROUND(I11,1)</f>
        <v>742.8</v>
      </c>
      <c r="L11" s="14"/>
      <c r="M11" s="87">
        <f t="shared" si="2"/>
        <v>742.8</v>
      </c>
    </row>
    <row r="12" spans="1:13" ht="16.5" customHeight="1">
      <c r="A12" s="82" t="s">
        <v>80</v>
      </c>
      <c r="B12" s="58">
        <v>0.016</v>
      </c>
      <c r="C12" s="8" t="s">
        <v>49</v>
      </c>
      <c r="D12" s="16" t="s">
        <v>28</v>
      </c>
      <c r="E12" s="16"/>
      <c r="F12" s="17">
        <f>단가기준!D19</f>
        <v>56822</v>
      </c>
      <c r="G12" s="18"/>
      <c r="H12" s="19" t="s">
        <v>29</v>
      </c>
      <c r="I12" s="13">
        <f t="shared" si="0"/>
        <v>909.2</v>
      </c>
      <c r="J12" s="14"/>
      <c r="K12" s="14">
        <f>ROUND(I12,1)</f>
        <v>909.2</v>
      </c>
      <c r="L12" s="14"/>
      <c r="M12" s="87">
        <f t="shared" si="2"/>
        <v>909.2</v>
      </c>
    </row>
    <row r="13" spans="1:13" ht="16.5" customHeight="1">
      <c r="A13" s="82"/>
      <c r="B13" s="15"/>
      <c r="C13" s="8"/>
      <c r="D13" s="16"/>
      <c r="E13" s="16"/>
      <c r="F13" s="17"/>
      <c r="G13" s="12"/>
      <c r="H13" s="19"/>
      <c r="I13" s="13"/>
      <c r="J13" s="14"/>
      <c r="K13" s="14"/>
      <c r="L13" s="14"/>
      <c r="M13" s="87"/>
    </row>
    <row r="14" spans="1:13" ht="16.5" customHeight="1">
      <c r="A14" s="82"/>
      <c r="B14" s="49"/>
      <c r="C14" s="50"/>
      <c r="D14" s="16"/>
      <c r="E14" s="16"/>
      <c r="F14" s="17"/>
      <c r="G14" s="48"/>
      <c r="H14" s="19"/>
      <c r="I14" s="13"/>
      <c r="J14" s="14"/>
      <c r="K14" s="14"/>
      <c r="L14" s="14"/>
      <c r="M14" s="87"/>
    </row>
    <row r="15" spans="1:13" s="30" customFormat="1" ht="16.5" customHeight="1">
      <c r="A15" s="83" t="s">
        <v>30</v>
      </c>
      <c r="B15" s="62"/>
      <c r="C15" s="63"/>
      <c r="D15" s="64"/>
      <c r="E15" s="64"/>
      <c r="F15" s="65"/>
      <c r="G15" s="64"/>
      <c r="H15" s="64"/>
      <c r="I15" s="66"/>
      <c r="J15" s="67">
        <f>ROUND(SUM(J5:J14),1)</f>
        <v>920.9</v>
      </c>
      <c r="K15" s="67">
        <f>ROUND(SUM(K5:K14),1)</f>
        <v>1652</v>
      </c>
      <c r="L15" s="67"/>
      <c r="M15" s="84">
        <f>ROUND(SUM(M5:M14),1)</f>
        <v>2572.9</v>
      </c>
    </row>
    <row r="16" spans="1:13" s="30" customFormat="1" ht="16.5" customHeight="1">
      <c r="A16" s="89"/>
      <c r="B16" s="69"/>
      <c r="C16" s="70"/>
      <c r="D16" s="31"/>
      <c r="E16" s="31"/>
      <c r="F16" s="71"/>
      <c r="G16" s="31"/>
      <c r="H16" s="31"/>
      <c r="I16" s="28"/>
      <c r="J16" s="29"/>
      <c r="K16" s="29"/>
      <c r="L16" s="29"/>
      <c r="M16" s="88"/>
    </row>
    <row r="17" spans="1:13" ht="16.5" customHeight="1">
      <c r="A17" s="108" t="s">
        <v>50</v>
      </c>
      <c r="B17" s="109"/>
      <c r="C17" s="109"/>
      <c r="D17" s="109"/>
      <c r="E17" s="109"/>
      <c r="F17" s="109"/>
      <c r="G17" s="12"/>
      <c r="H17" s="12"/>
      <c r="I17" s="13"/>
      <c r="J17" s="14"/>
      <c r="K17" s="14"/>
      <c r="L17" s="14"/>
      <c r="M17" s="87"/>
    </row>
    <row r="18" spans="1:13" ht="16.5" customHeight="1">
      <c r="A18" s="110" t="s">
        <v>81</v>
      </c>
      <c r="B18" s="111"/>
      <c r="C18" s="111"/>
      <c r="D18" s="111"/>
      <c r="E18" s="111"/>
      <c r="F18" s="111"/>
      <c r="G18" s="12"/>
      <c r="H18" s="12"/>
      <c r="I18" s="13"/>
      <c r="J18" s="14"/>
      <c r="K18" s="14"/>
      <c r="L18" s="14"/>
      <c r="M18" s="87"/>
    </row>
    <row r="19" spans="1:13" ht="16.5" customHeight="1">
      <c r="A19" s="82" t="s">
        <v>26</v>
      </c>
      <c r="B19" s="58">
        <v>0.032</v>
      </c>
      <c r="C19" s="8" t="s">
        <v>27</v>
      </c>
      <c r="D19" s="16" t="s">
        <v>28</v>
      </c>
      <c r="E19" s="16"/>
      <c r="F19" s="17">
        <f>단가기준!D24</f>
        <v>9779</v>
      </c>
      <c r="G19" s="12"/>
      <c r="H19" s="19" t="s">
        <v>29</v>
      </c>
      <c r="I19" s="13">
        <f>ROUND($B19*$F19,1)</f>
        <v>312.9</v>
      </c>
      <c r="J19" s="14"/>
      <c r="K19" s="14"/>
      <c r="L19" s="14">
        <f>ROUND(I19,1)</f>
        <v>312.9</v>
      </c>
      <c r="M19" s="87">
        <f>ROUND(SUM(J19:L19),1)</f>
        <v>312.9</v>
      </c>
    </row>
    <row r="20" spans="1:13" ht="16.5" customHeight="1">
      <c r="A20" s="82" t="s">
        <v>51</v>
      </c>
      <c r="B20" s="58">
        <v>0.032</v>
      </c>
      <c r="C20" s="8" t="s">
        <v>27</v>
      </c>
      <c r="D20" s="16" t="s">
        <v>28</v>
      </c>
      <c r="E20" s="16"/>
      <c r="F20" s="17">
        <f>단가기준!D25</f>
        <v>25036</v>
      </c>
      <c r="G20" s="12"/>
      <c r="H20" s="19" t="s">
        <v>29</v>
      </c>
      <c r="I20" s="13">
        <f>ROUND($B20*$F20,1)</f>
        <v>801.2</v>
      </c>
      <c r="J20" s="14"/>
      <c r="K20" s="14">
        <f>ROUND(I20,1)</f>
        <v>801.2</v>
      </c>
      <c r="L20" s="14"/>
      <c r="M20" s="87">
        <f>ROUND(SUM(J20:L20),1)</f>
        <v>801.2</v>
      </c>
    </row>
    <row r="21" spans="1:13" ht="16.5" customHeight="1">
      <c r="A21" s="110" t="s">
        <v>82</v>
      </c>
      <c r="B21" s="111"/>
      <c r="C21" s="8"/>
      <c r="D21" s="12"/>
      <c r="E21" s="12"/>
      <c r="F21" s="17"/>
      <c r="G21" s="12"/>
      <c r="H21" s="12"/>
      <c r="I21" s="13"/>
      <c r="J21" s="14"/>
      <c r="K21" s="14"/>
      <c r="L21" s="14"/>
      <c r="M21" s="87"/>
    </row>
    <row r="22" spans="1:13" ht="16.5" customHeight="1">
      <c r="A22" s="82" t="s">
        <v>26</v>
      </c>
      <c r="B22" s="58">
        <v>0.036</v>
      </c>
      <c r="C22" s="8" t="s">
        <v>27</v>
      </c>
      <c r="D22" s="16" t="s">
        <v>28</v>
      </c>
      <c r="E22" s="16"/>
      <c r="F22" s="17">
        <f>단가기준!D30</f>
        <v>5675</v>
      </c>
      <c r="G22" s="12"/>
      <c r="H22" s="19" t="s">
        <v>29</v>
      </c>
      <c r="I22" s="13">
        <f>ROUND($B22*$F22,1)</f>
        <v>204.3</v>
      </c>
      <c r="J22" s="14"/>
      <c r="K22" s="14"/>
      <c r="L22" s="14">
        <f>ROUND(I22,1)</f>
        <v>204.3</v>
      </c>
      <c r="M22" s="87">
        <f>ROUND(SUM(J22:L22),1)</f>
        <v>204.3</v>
      </c>
    </row>
    <row r="23" spans="1:13" ht="16.5" customHeight="1">
      <c r="A23" s="82" t="s">
        <v>51</v>
      </c>
      <c r="B23" s="58">
        <v>0.036</v>
      </c>
      <c r="C23" s="8" t="s">
        <v>27</v>
      </c>
      <c r="D23" s="16" t="s">
        <v>28</v>
      </c>
      <c r="E23" s="16"/>
      <c r="F23" s="17">
        <f>단가기준!D31</f>
        <v>16239</v>
      </c>
      <c r="G23" s="12"/>
      <c r="H23" s="19" t="s">
        <v>29</v>
      </c>
      <c r="I23" s="13">
        <f>ROUND($B23*$F23,1)</f>
        <v>584.6</v>
      </c>
      <c r="J23" s="14"/>
      <c r="K23" s="14">
        <f>ROUND(I23,1)</f>
        <v>584.6</v>
      </c>
      <c r="L23" s="14"/>
      <c r="M23" s="87">
        <f>ROUND(SUM(J23:L23),1)</f>
        <v>584.6</v>
      </c>
    </row>
    <row r="24" spans="1:13" ht="16.5" customHeight="1">
      <c r="A24" s="82" t="s">
        <v>52</v>
      </c>
      <c r="B24" s="58">
        <v>0.036</v>
      </c>
      <c r="C24" s="8" t="s">
        <v>27</v>
      </c>
      <c r="D24" s="16" t="s">
        <v>28</v>
      </c>
      <c r="E24" s="16"/>
      <c r="F24" s="17">
        <f>단가기준!D32</f>
        <v>26252</v>
      </c>
      <c r="G24" s="12"/>
      <c r="H24" s="19" t="s">
        <v>29</v>
      </c>
      <c r="I24" s="13">
        <f>ROUND($B24*$F24,1)</f>
        <v>945.1</v>
      </c>
      <c r="J24" s="14">
        <f>ROUND(I24,1)</f>
        <v>945.1</v>
      </c>
      <c r="K24" s="14"/>
      <c r="L24" s="14"/>
      <c r="M24" s="87">
        <f>ROUND(SUM(J24:L24),1)</f>
        <v>945.1</v>
      </c>
    </row>
    <row r="25" spans="1:13" ht="16.5" customHeight="1">
      <c r="A25" s="82"/>
      <c r="B25" s="15"/>
      <c r="C25" s="8"/>
      <c r="D25" s="20"/>
      <c r="E25" s="20"/>
      <c r="F25" s="17"/>
      <c r="G25" s="12"/>
      <c r="H25" s="12"/>
      <c r="I25" s="13"/>
      <c r="J25" s="14"/>
      <c r="K25" s="14"/>
      <c r="L25" s="14"/>
      <c r="M25" s="87"/>
    </row>
    <row r="26" spans="1:13" s="30" customFormat="1" ht="16.5" customHeight="1">
      <c r="A26" s="83" t="s">
        <v>30</v>
      </c>
      <c r="B26" s="62"/>
      <c r="C26" s="63"/>
      <c r="D26" s="64"/>
      <c r="E26" s="64"/>
      <c r="F26" s="65"/>
      <c r="G26" s="64"/>
      <c r="H26" s="64"/>
      <c r="I26" s="66"/>
      <c r="J26" s="67">
        <f>ROUND(SUM(J19:J25),1)</f>
        <v>945.1</v>
      </c>
      <c r="K26" s="67">
        <f>ROUND(SUM(K19:K25),1)</f>
        <v>1385.8</v>
      </c>
      <c r="L26" s="67">
        <f>ROUND(SUM(L19:L25),1)</f>
        <v>517.2</v>
      </c>
      <c r="M26" s="84">
        <f>ROUND(SUM(M19:M25),1)</f>
        <v>2848.1</v>
      </c>
    </row>
    <row r="27" spans="1:13" s="30" customFormat="1" ht="16.5" customHeight="1">
      <c r="A27" s="89"/>
      <c r="B27" s="69"/>
      <c r="C27" s="70"/>
      <c r="D27" s="31"/>
      <c r="E27" s="31"/>
      <c r="F27" s="71"/>
      <c r="G27" s="31"/>
      <c r="H27" s="31"/>
      <c r="I27" s="28"/>
      <c r="J27" s="29"/>
      <c r="K27" s="29"/>
      <c r="L27" s="29"/>
      <c r="M27" s="88"/>
    </row>
    <row r="28" spans="1:13" ht="16.5" customHeight="1">
      <c r="A28" s="108" t="s">
        <v>219</v>
      </c>
      <c r="B28" s="109"/>
      <c r="C28" s="109"/>
      <c r="D28" s="109"/>
      <c r="E28" s="109"/>
      <c r="F28" s="109"/>
      <c r="G28" s="12"/>
      <c r="H28" s="12"/>
      <c r="I28" s="13"/>
      <c r="J28" s="14"/>
      <c r="K28" s="14"/>
      <c r="L28" s="14"/>
      <c r="M28" s="87"/>
    </row>
    <row r="29" spans="1:13" ht="16.5" customHeight="1">
      <c r="A29" s="110" t="s">
        <v>221</v>
      </c>
      <c r="B29" s="111"/>
      <c r="C29" s="111"/>
      <c r="D29" s="111"/>
      <c r="E29" s="111"/>
      <c r="F29" s="111"/>
      <c r="G29" s="111"/>
      <c r="H29" s="8"/>
      <c r="I29" s="13"/>
      <c r="J29" s="14"/>
      <c r="K29" s="14"/>
      <c r="L29" s="14"/>
      <c r="M29" s="87"/>
    </row>
    <row r="30" spans="1:13" ht="16.5" customHeight="1">
      <c r="A30" s="110" t="s">
        <v>35</v>
      </c>
      <c r="B30" s="111"/>
      <c r="C30" s="111"/>
      <c r="D30" s="111"/>
      <c r="E30" s="111"/>
      <c r="F30" s="111"/>
      <c r="G30" s="111"/>
      <c r="H30" s="8"/>
      <c r="I30" s="13"/>
      <c r="J30" s="14"/>
      <c r="K30" s="14"/>
      <c r="L30" s="14"/>
      <c r="M30" s="87"/>
    </row>
    <row r="31" spans="1:13" ht="16.5" customHeight="1">
      <c r="A31" s="110" t="s">
        <v>36</v>
      </c>
      <c r="B31" s="111"/>
      <c r="C31" s="111"/>
      <c r="D31" s="111"/>
      <c r="E31" s="111"/>
      <c r="F31" s="111"/>
      <c r="G31" s="111"/>
      <c r="H31" s="8"/>
      <c r="I31" s="13"/>
      <c r="J31" s="14"/>
      <c r="K31" s="14"/>
      <c r="L31" s="14"/>
      <c r="M31" s="87"/>
    </row>
    <row r="32" spans="1:13" ht="16.5" customHeight="1">
      <c r="A32" s="110" t="s">
        <v>222</v>
      </c>
      <c r="B32" s="111"/>
      <c r="C32" s="111"/>
      <c r="D32" s="111"/>
      <c r="E32" s="111"/>
      <c r="F32" s="111"/>
      <c r="G32" s="111"/>
      <c r="H32" s="8"/>
      <c r="I32" s="13"/>
      <c r="J32" s="14"/>
      <c r="K32" s="14"/>
      <c r="L32" s="14"/>
      <c r="M32" s="87"/>
    </row>
    <row r="33" spans="1:13" ht="16.5" customHeight="1">
      <c r="A33" s="110" t="s">
        <v>223</v>
      </c>
      <c r="B33" s="111"/>
      <c r="C33" s="111"/>
      <c r="D33" s="111"/>
      <c r="E33" s="111"/>
      <c r="F33" s="111"/>
      <c r="G33" s="111"/>
      <c r="H33" s="8"/>
      <c r="I33" s="13"/>
      <c r="J33" s="14"/>
      <c r="K33" s="14"/>
      <c r="L33" s="14"/>
      <c r="M33" s="87"/>
    </row>
    <row r="34" spans="1:13" ht="16.5" customHeight="1">
      <c r="A34" s="82" t="s">
        <v>31</v>
      </c>
      <c r="B34" s="36">
        <f>단가기준!D48</f>
        <v>30931</v>
      </c>
      <c r="C34" s="16" t="s">
        <v>53</v>
      </c>
      <c r="D34" s="111">
        <v>52.08</v>
      </c>
      <c r="E34" s="111"/>
      <c r="F34" s="111"/>
      <c r="G34" s="12"/>
      <c r="H34" s="19" t="s">
        <v>29</v>
      </c>
      <c r="I34" s="13">
        <f>ROUND($B34/$D34,1)</f>
        <v>593.9</v>
      </c>
      <c r="J34" s="14"/>
      <c r="K34" s="14"/>
      <c r="L34" s="14">
        <f>ROUND(I34,1)</f>
        <v>593.9</v>
      </c>
      <c r="M34" s="87">
        <f>ROUND(SUM(J34:L34),1)</f>
        <v>593.9</v>
      </c>
    </row>
    <row r="35" spans="1:13" ht="16.5" customHeight="1">
      <c r="A35" s="82" t="s">
        <v>54</v>
      </c>
      <c r="B35" s="36">
        <f>단가기준!D49</f>
        <v>25036</v>
      </c>
      <c r="C35" s="16" t="s">
        <v>53</v>
      </c>
      <c r="D35" s="111">
        <f>D34</f>
        <v>52.08</v>
      </c>
      <c r="E35" s="111"/>
      <c r="F35" s="111"/>
      <c r="G35" s="12"/>
      <c r="H35" s="19" t="s">
        <v>29</v>
      </c>
      <c r="I35" s="13">
        <f>ROUND($B35/$D35,1)</f>
        <v>480.7</v>
      </c>
      <c r="J35" s="14"/>
      <c r="K35" s="14">
        <f>ROUND(I35,1)</f>
        <v>480.7</v>
      </c>
      <c r="L35" s="14"/>
      <c r="M35" s="87">
        <f>ROUND(SUM(J35:L35),1)</f>
        <v>480.7</v>
      </c>
    </row>
    <row r="36" spans="1:13" ht="16.5" customHeight="1">
      <c r="A36" s="82" t="s">
        <v>55</v>
      </c>
      <c r="B36" s="36">
        <f>단가기준!D50</f>
        <v>47538</v>
      </c>
      <c r="C36" s="16" t="s">
        <v>53</v>
      </c>
      <c r="D36" s="111">
        <f>D34</f>
        <v>52.08</v>
      </c>
      <c r="E36" s="111"/>
      <c r="F36" s="111"/>
      <c r="G36" s="12"/>
      <c r="H36" s="19" t="s">
        <v>29</v>
      </c>
      <c r="I36" s="13">
        <f>ROUND($B36/$D36,1)</f>
        <v>912.8</v>
      </c>
      <c r="J36" s="14">
        <f>ROUND(I36,1)</f>
        <v>912.8</v>
      </c>
      <c r="K36" s="14"/>
      <c r="L36" s="14"/>
      <c r="M36" s="87">
        <f>ROUND(SUM(J36:L36),1)</f>
        <v>912.8</v>
      </c>
    </row>
    <row r="37" spans="1:13" ht="16.5" customHeight="1">
      <c r="A37" s="82"/>
      <c r="B37" s="36"/>
      <c r="C37" s="8"/>
      <c r="D37" s="12"/>
      <c r="E37" s="12"/>
      <c r="F37" s="17"/>
      <c r="G37" s="12"/>
      <c r="H37" s="12"/>
      <c r="I37" s="13"/>
      <c r="J37" s="14"/>
      <c r="K37" s="14"/>
      <c r="L37" s="14"/>
      <c r="M37" s="87"/>
    </row>
    <row r="38" spans="1:13" s="30" customFormat="1" ht="16.5" customHeight="1">
      <c r="A38" s="83" t="s">
        <v>152</v>
      </c>
      <c r="B38" s="62"/>
      <c r="C38" s="63"/>
      <c r="D38" s="64"/>
      <c r="E38" s="64"/>
      <c r="F38" s="65"/>
      <c r="G38" s="64"/>
      <c r="H38" s="64"/>
      <c r="I38" s="66"/>
      <c r="J38" s="67">
        <f>ROUND(SUM(J34:J37),1)</f>
        <v>912.8</v>
      </c>
      <c r="K38" s="67">
        <f>ROUND(SUM(K34:K37),1)</f>
        <v>480.7</v>
      </c>
      <c r="L38" s="67">
        <f>ROUND(SUM(L34:L37),1)</f>
        <v>593.9</v>
      </c>
      <c r="M38" s="84">
        <f>ROUND(SUM(J38:L38),1)</f>
        <v>1987.4</v>
      </c>
    </row>
    <row r="39" spans="1:13" s="30" customFormat="1" ht="16.5" customHeight="1">
      <c r="A39" s="89"/>
      <c r="B39" s="69"/>
      <c r="C39" s="70"/>
      <c r="D39" s="31"/>
      <c r="E39" s="31"/>
      <c r="F39" s="71"/>
      <c r="G39" s="31"/>
      <c r="H39" s="31"/>
      <c r="I39" s="28"/>
      <c r="J39" s="29"/>
      <c r="K39" s="29"/>
      <c r="L39" s="29"/>
      <c r="M39" s="88"/>
    </row>
    <row r="40" spans="1:13" s="61" customFormat="1" ht="16.5" customHeight="1" thickBot="1">
      <c r="A40" s="90" t="s">
        <v>3</v>
      </c>
      <c r="B40" s="91"/>
      <c r="C40" s="92"/>
      <c r="D40" s="93"/>
      <c r="E40" s="93"/>
      <c r="F40" s="94"/>
      <c r="G40" s="93"/>
      <c r="H40" s="93"/>
      <c r="I40" s="95"/>
      <c r="J40" s="96">
        <f>ROUND(J38+J26+J15,1)</f>
        <v>2778.8</v>
      </c>
      <c r="K40" s="96">
        <f>ROUND(K38+K26+K15,1)</f>
        <v>3518.5</v>
      </c>
      <c r="L40" s="96">
        <f>ROUND(L38+L26+L15,1)</f>
        <v>1111.1</v>
      </c>
      <c r="M40" s="97">
        <f>ROUND(M38+M26+M15,1)</f>
        <v>7408.4</v>
      </c>
    </row>
    <row r="41" spans="10:13" ht="13.5" customHeight="1">
      <c r="J41" s="115" t="str">
        <f>'10-20m3(일반발파)'!J42:M42</f>
        <v>※ 2006년 하반기 단가기준</v>
      </c>
      <c r="K41" s="115"/>
      <c r="L41" s="115"/>
      <c r="M41" s="115"/>
    </row>
    <row r="42" spans="1:6" ht="13.5" customHeight="1">
      <c r="A42" s="1" t="str">
        <f>'10-20m3(일반발파)'!A43</f>
        <v>주) 1. 재료비, 노무비, 경비는 물가정보 및 적산정보(한국물가정보) 2006년 7월 참고.</v>
      </c>
      <c r="B42" s="59"/>
      <c r="C42" s="1"/>
      <c r="F42" s="60"/>
    </row>
    <row r="43" spans="1:6" ht="16.5" customHeight="1">
      <c r="A43" s="1" t="s">
        <v>216</v>
      </c>
      <c r="B43" s="59"/>
      <c r="C43" s="1"/>
      <c r="F43" s="60"/>
    </row>
    <row r="44" spans="1:6" ht="16.5" customHeight="1">
      <c r="A44" s="1" t="s">
        <v>218</v>
      </c>
      <c r="B44" s="59"/>
      <c r="C44" s="1"/>
      <c r="F44" s="60"/>
    </row>
  </sheetData>
  <mergeCells count="16">
    <mergeCell ref="A17:F17"/>
    <mergeCell ref="A2:F2"/>
    <mergeCell ref="A3:I3"/>
    <mergeCell ref="A4:F4"/>
    <mergeCell ref="A31:G31"/>
    <mergeCell ref="A18:F18"/>
    <mergeCell ref="A21:B21"/>
    <mergeCell ref="D36:F36"/>
    <mergeCell ref="A28:F28"/>
    <mergeCell ref="A29:G29"/>
    <mergeCell ref="A30:G30"/>
    <mergeCell ref="J41:M41"/>
    <mergeCell ref="A32:G32"/>
    <mergeCell ref="A33:G33"/>
    <mergeCell ref="D34:F34"/>
    <mergeCell ref="D35:F35"/>
  </mergeCells>
  <printOptions/>
  <pageMargins left="0.4724409448818898" right="0.4724409448818898" top="0.7480314960629921" bottom="0.6692913385826772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daeseo</dc:creator>
  <cp:keywords/>
  <dc:description/>
  <cp:lastModifiedBy>고영선</cp:lastModifiedBy>
  <cp:lastPrinted>2006-09-11T00:44:11Z</cp:lastPrinted>
  <dcterms:created xsi:type="dcterms:W3CDTF">2002-07-02T00:40:35Z</dcterms:created>
  <dcterms:modified xsi:type="dcterms:W3CDTF">2006-09-11T00:44:19Z</dcterms:modified>
  <cp:category/>
  <cp:version/>
  <cp:contentType/>
  <cp:contentStatus/>
</cp:coreProperties>
</file>