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50" windowWidth="12570" windowHeight="11640" activeTab="0"/>
  </bookViews>
  <sheets>
    <sheet name="수량집계" sheetId="1" r:id="rId1"/>
    <sheet name="역T형" sheetId="2" r:id="rId2"/>
    <sheet name="역T형옹벽일반도" sheetId="3" r:id="rId3"/>
    <sheet name="Sheet3" sheetId="4" r:id="rId4"/>
  </sheets>
  <definedNames>
    <definedName name="_xlnm.Print_Area" localSheetId="0">'수량집계'!$A$1:$Z$47</definedName>
    <definedName name="_xlnm.Print_Area" localSheetId="1">'역T형'!$A$1:$DZ$42</definedName>
  </definedNames>
  <calcPr fullCalcOnLoad="1"/>
</workbook>
</file>

<file path=xl/sharedStrings.xml><?xml version="1.0" encoding="utf-8"?>
<sst xmlns="http://schemas.openxmlformats.org/spreadsheetml/2006/main" count="493" uniqueCount="218">
  <si>
    <t>공    종</t>
  </si>
  <si>
    <t>산    출    근    거</t>
  </si>
  <si>
    <t>수    량</t>
  </si>
  <si>
    <t>높이1</t>
  </si>
  <si>
    <t>높이2</t>
  </si>
  <si>
    <t>저판1</t>
  </si>
  <si>
    <t>저판2</t>
  </si>
  <si>
    <t>총저판</t>
  </si>
  <si>
    <t>총높이</t>
  </si>
  <si>
    <t>저판3</t>
  </si>
  <si>
    <t>터파기</t>
  </si>
  <si>
    <t>폭</t>
  </si>
  <si>
    <t>높이</t>
  </si>
  <si>
    <t>구배</t>
  </si>
  <si>
    <t>+</t>
  </si>
  <si>
    <t>×</t>
  </si>
  <si>
    <t>＝</t>
  </si>
  <si>
    <t>㎥</t>
  </si>
  <si>
    <t>(합판4회)</t>
  </si>
  <si>
    <t>)</t>
  </si>
  <si>
    <t>②</t>
  </si>
  <si>
    <t>m</t>
  </si>
  <si>
    <t>1.터파기</t>
  </si>
  <si>
    <t>(</t>
  </si>
  <si>
    <t>(</t>
  </si>
  <si>
    <t>m</t>
  </si>
  <si>
    <t>)</t>
  </si>
  <si>
    <t>일 반 도</t>
  </si>
  <si>
    <t>③</t>
  </si>
  <si>
    <t>콘크리트 단면수량 참조</t>
  </si>
  <si>
    <t>=</t>
  </si>
  <si>
    <t>x</t>
  </si>
  <si>
    <t>당</t>
  </si>
  <si>
    <t>1개소</t>
  </si>
  <si>
    <t>x</t>
  </si>
  <si>
    <t>㎡</t>
  </si>
  <si>
    <t>=</t>
  </si>
  <si>
    <t>(</t>
  </si>
  <si>
    <t>+</t>
  </si>
  <si>
    <t>)</t>
  </si>
  <si>
    <t>(T=2mm)</t>
  </si>
  <si>
    <t>∴</t>
  </si>
  <si>
    <t>㎥</t>
  </si>
  <si>
    <t>※</t>
  </si>
  <si>
    <t>콘크리트 단면수량 참조</t>
  </si>
  <si>
    <t>√(</t>
  </si>
  <si>
    <t>÷</t>
  </si>
  <si>
    <t>÷</t>
  </si>
  <si>
    <t>높이3</t>
  </si>
  <si>
    <t>)}</t>
  </si>
  <si>
    <t>ea</t>
  </si>
  <si>
    <t>㎡</t>
  </si>
  <si>
    <t>수  량  집  계  표</t>
  </si>
  <si>
    <t>규    격</t>
  </si>
  <si>
    <t>단위</t>
  </si>
  <si>
    <t>비고</t>
  </si>
  <si>
    <t>1.터   파   기</t>
  </si>
  <si>
    <t>㎥</t>
  </si>
  <si>
    <t>2.되 메 우 기</t>
  </si>
  <si>
    <t>3.잔 토 처 리</t>
  </si>
  <si>
    <t>( 합판4회 )</t>
  </si>
  <si>
    <t>( T=2mm )</t>
  </si>
  <si>
    <t>ton</t>
  </si>
  <si>
    <t>Net</t>
  </si>
  <si>
    <t>D16</t>
  </si>
  <si>
    <t>소     계</t>
  </si>
  <si>
    <t>D13</t>
  </si>
  <si>
    <t>총     계</t>
  </si>
  <si>
    <t>( 풍 화 암 )</t>
  </si>
  <si>
    <t>( 토     사 )</t>
  </si>
  <si>
    <t>( 연     암 )</t>
  </si>
  <si>
    <t>( 경     암 )</t>
  </si>
  <si>
    <t>2.되메우기</t>
  </si>
  <si>
    <t>3.잔토처리</t>
  </si>
  <si>
    <t>본 선 옹 벽</t>
  </si>
  <si>
    <t>저판4</t>
  </si>
  <si>
    <t>옹벽</t>
  </si>
  <si>
    <t>키높이</t>
  </si>
  <si>
    <t>키폭</t>
  </si>
  <si>
    <t>기타</t>
  </si>
  <si>
    <t>파이프높이</t>
  </si>
  <si>
    <t>파이프폭</t>
  </si>
  <si>
    <t>앞구배</t>
  </si>
  <si>
    <t>뒷구배</t>
  </si>
  <si>
    <t>(25-240-12)</t>
  </si>
  <si>
    <t>바닥</t>
  </si>
  <si>
    <t>헌치</t>
  </si>
  <si>
    <t>④</t>
  </si>
  <si>
    <t>저판5</t>
  </si>
  <si>
    <t>(합판3회)</t>
  </si>
  <si>
    <t>플륨관</t>
  </si>
  <si>
    <t>(강관)</t>
  </si>
  <si>
    <t>비  계</t>
  </si>
  <si>
    <t>{(</t>
  </si>
  <si>
    <t>(Φ100mm)</t>
  </si>
  <si>
    <t>(Φ35mm)</t>
  </si>
  <si>
    <t>(2회)</t>
  </si>
  <si>
    <t>D32</t>
  </si>
  <si>
    <t>1). 충   진   재</t>
  </si>
  <si>
    <t>+</t>
  </si>
  <si>
    <t>(아스팔트)</t>
  </si>
  <si>
    <t>x</t>
  </si>
  <si>
    <t>=</t>
  </si>
  <si>
    <t>∴</t>
  </si>
  <si>
    <t>㎥</t>
  </si>
  <si>
    <t>2). 스 치 로 폴</t>
  </si>
  <si>
    <t>(T = 20 mm)</t>
  </si>
  <si>
    <t>㎡</t>
  </si>
  <si>
    <t>3). 다   웰   바</t>
  </si>
  <si>
    <t>4). 다 웰 바 캡</t>
  </si>
  <si>
    <t>다웰바 수량 참조</t>
  </si>
  <si>
    <t>π</t>
  </si>
  <si>
    <t>직  경</t>
  </si>
  <si>
    <t>길이m당</t>
  </si>
  <si>
    <t>연장</t>
  </si>
  <si>
    <t>총길이</t>
  </si>
  <si>
    <t>총중량</t>
  </si>
  <si>
    <t>비</t>
  </si>
  <si>
    <t>(SD30,복잡)</t>
  </si>
  <si>
    <t>D</t>
  </si>
  <si>
    <t>(m)</t>
  </si>
  <si>
    <t>(kg/m)</t>
  </si>
  <si>
    <t>(ton)</t>
  </si>
  <si>
    <t>고</t>
  </si>
  <si>
    <t>D29</t>
  </si>
  <si>
    <t>D25</t>
  </si>
  <si>
    <t>D22</t>
  </si>
  <si>
    <t>D19</t>
  </si>
  <si>
    <t>D16</t>
  </si>
  <si>
    <t>소계</t>
  </si>
  <si>
    <t>D13</t>
  </si>
  <si>
    <t>총계</t>
  </si>
  <si>
    <t>ton</t>
  </si>
  <si>
    <t>net</t>
  </si>
  <si>
    <t xml:space="preserve"> 철 근 수 량</t>
  </si>
  <si>
    <t>단위중량</t>
  </si>
  <si>
    <t>뒷채움막돌</t>
  </si>
  <si>
    <t>ⓐ</t>
  </si>
  <si>
    <t>ⓑ</t>
  </si>
  <si>
    <t>옹벽 단면 총길이</t>
  </si>
  <si>
    <t>4.바닥콘크리트</t>
  </si>
  <si>
    <t>( 40-150-8 )</t>
  </si>
  <si>
    <t>( 25-240-12 )</t>
  </si>
  <si>
    <t>( 합판3회 )</t>
  </si>
  <si>
    <t>스치르풀</t>
  </si>
  <si>
    <t>충진재</t>
  </si>
  <si>
    <t>다웰바</t>
  </si>
  <si>
    <t>다웰바캡</t>
  </si>
  <si>
    <t>녹막이페인트</t>
  </si>
  <si>
    <t>(아스팔트)</t>
  </si>
  <si>
    <t>(T=20mm)</t>
  </si>
  <si>
    <t>( Φ35mm )</t>
  </si>
  <si>
    <t>(SD30, 복잡)</t>
  </si>
  <si>
    <t>D29</t>
  </si>
  <si>
    <t>D25</t>
  </si>
  <si>
    <t>D19</t>
  </si>
  <si>
    <t>5). 녹막이페인트</t>
  </si>
  <si>
    <t>ⓐ</t>
  </si>
  <si>
    <t>=</t>
  </si>
  <si>
    <t>x</t>
  </si>
  <si>
    <t>※</t>
  </si>
  <si>
    <t>ea</t>
  </si>
  <si>
    <t>ea</t>
  </si>
  <si>
    <t>w1</t>
  </si>
  <si>
    <t>w2</t>
  </si>
  <si>
    <t>w3</t>
  </si>
  <si>
    <t>=</t>
  </si>
  <si>
    <t>16ea / ㎡</t>
  </si>
  <si>
    <t>( 강관 )</t>
  </si>
  <si>
    <t>ⓑ</t>
  </si>
  <si>
    <t>D22</t>
  </si>
  <si>
    <t>4.바닥콘크리트</t>
  </si>
  <si>
    <t>ⓐ</t>
  </si>
  <si>
    <t>×</t>
  </si>
  <si>
    <t>＝</t>
  </si>
  <si>
    <t>(40-150-8)</t>
  </si>
  <si>
    <t>5.바닥거푸집</t>
  </si>
  <si>
    <t>{(</t>
  </si>
  <si>
    <t>+</t>
  </si>
  <si>
    <t>)}</t>
  </si>
  <si>
    <t>㎡</t>
  </si>
  <si>
    <t>(합판6회)</t>
  </si>
  <si>
    <t>①</t>
  </si>
  <si>
    <t>÷</t>
  </si>
  <si>
    <t>6.기초콘크리트</t>
  </si>
  <si>
    <t>⑤</t>
  </si>
  <si>
    <t>(25-240-12)</t>
  </si>
  <si>
    <t>∴</t>
  </si>
  <si>
    <t>7.기초거푸집</t>
  </si>
  <si>
    <t>8.구체콘크리트</t>
  </si>
  <si>
    <t>9.구체거푸집</t>
  </si>
  <si>
    <t>10.비계</t>
  </si>
  <si>
    <t>11.뒷채움 막돌</t>
  </si>
  <si>
    <t>12.부 직 포</t>
  </si>
  <si>
    <t>13.P.V.C 파이프</t>
  </si>
  <si>
    <t>14.시공이음 면정리</t>
  </si>
  <si>
    <t>15.신 축 이 음</t>
  </si>
  <si>
    <t>16.스페이스</t>
  </si>
  <si>
    <t>17.철 근</t>
  </si>
  <si>
    <t>12.부   직   포</t>
  </si>
  <si>
    <t>14.시공이음면정리</t>
  </si>
  <si>
    <t>17.철근</t>
  </si>
  <si>
    <t>( Φ100mm )</t>
  </si>
  <si>
    <t>18.매스콘크리트</t>
  </si>
  <si>
    <t>19.복합지수판</t>
  </si>
  <si>
    <t>18.매스콘크리트</t>
  </si>
  <si>
    <t>( 40-150-8 )</t>
  </si>
  <si>
    <t>㎥</t>
  </si>
  <si>
    <t>19.복합지수판</t>
  </si>
  <si>
    <t>m</t>
  </si>
  <si>
    <t>토공 입적표에 계상</t>
  </si>
  <si>
    <t>〃</t>
  </si>
  <si>
    <t>( Φ32,L=0.8m)</t>
  </si>
  <si>
    <t>1개당0.04m</t>
  </si>
  <si>
    <t>( 문양 )</t>
  </si>
  <si>
    <t>(문양)</t>
  </si>
  <si>
    <t>( Φ40mm 이상 )</t>
  </si>
  <si>
    <t>(Φ40mm이상)</t>
  </si>
</sst>
</file>

<file path=xl/styles.xml><?xml version="1.0" encoding="utf-8"?>
<styleSheet xmlns="http://schemas.openxmlformats.org/spreadsheetml/2006/main">
  <numFmts count="4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_);[Red]\(0.00\)"/>
    <numFmt numFmtId="178" formatCode="#,##0.000"/>
    <numFmt numFmtId="179" formatCode="&quot;1 :&quot;\ ###"/>
    <numFmt numFmtId="180" formatCode="&quot;1 :&quot;\ 0.0"/>
    <numFmt numFmtId="181" formatCode="&quot;용기(현)&quot;\ ##&quot;km,&quot;###.00\ &quot;~&quot;\ "/>
    <numFmt numFmtId="182" formatCode="&quot;용기(현)&quot;\ ###&quot;km,&quot;\ ###.00\ &quot;(좌)&quot;"/>
    <numFmt numFmtId="183" formatCode="0.000_);[Red]\(0.000\)"/>
    <numFmt numFmtId="184" formatCode="##\ &quot;ea&quot;"/>
    <numFmt numFmtId="185" formatCode="&quot;L=&quot;\ ###.00&quot;m&quot;\ "/>
    <numFmt numFmtId="186" formatCode="0\ &quot;ea&quot;"/>
    <numFmt numFmtId="187" formatCode="##&quot;km&quot;###.00&quot;(상우)&quot;"/>
    <numFmt numFmtId="188" formatCode="&quot;(  &quot;##.00\ &quot; m  당   1개소  )&quot;\ "/>
    <numFmt numFmtId="189" formatCode="####\ &quot;ea&quot;"/>
    <numFmt numFmtId="190" formatCode="&quot;용기(현)&quot;\ ##&quot;km,&quot;###.00\ "/>
    <numFmt numFmtId="191" formatCode="&quot;용기(현)&quot;\ ##&quot;km,&quot;###.00\ &quot;(좌)&quot;\ "/>
    <numFmt numFmtId="192" formatCode="&quot;1 :&quot;\ 0.00"/>
    <numFmt numFmtId="193" formatCode="_-* #,##0\ _F_-;\-* #,##0\ _F_-;_-* &quot;-&quot;\ _F_-;_-@_-"/>
    <numFmt numFmtId="194" formatCode="_-* #,##0.00\ _F_-;\-* #,##0.00\ _F_-;_-* &quot;-&quot;??\ _F_-;_-@_-"/>
    <numFmt numFmtId="195" formatCode="_-* #,##0\ &quot;F&quot;_-;\-* #,##0\ &quot;F&quot;_-;_-* &quot;-&quot;\ &quot;F&quot;_-;_-@_-"/>
    <numFmt numFmtId="196" formatCode="&quot;H = &quot;####.00\ &quot;m&quot;"/>
    <numFmt numFmtId="197" formatCode="&quot;용기(현)&quot;\ ##&quot;km,&quot;###.00\ &quot;(우)&quot;\ "/>
    <numFmt numFmtId="198" formatCode="&quot;용기(현)&quot;\ ###&quot;km,&quot;###.00\ &quot;(우)&quot;\ 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"/>
    <numFmt numFmtId="204" formatCode="&quot;용기(현)&quot;\ #&quot;km,&quot;###.00\ &quot;(우)&quot;\ "/>
  </numFmts>
  <fonts count="24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16"/>
      <name val="돋움"/>
      <family val="3"/>
    </font>
    <font>
      <sz val="10"/>
      <color indexed="10"/>
      <name val="돋움"/>
      <family val="3"/>
    </font>
    <font>
      <b/>
      <sz val="10"/>
      <name val="돋움"/>
      <family val="3"/>
    </font>
    <font>
      <b/>
      <sz val="11"/>
      <name val="돋움"/>
      <family val="3"/>
    </font>
    <font>
      <sz val="9"/>
      <name val="돋움"/>
      <family val="3"/>
    </font>
    <font>
      <vertAlign val="superscript"/>
      <sz val="9"/>
      <name val="돋움"/>
      <family val="3"/>
    </font>
    <font>
      <sz val="9"/>
      <color indexed="10"/>
      <name val="돋움"/>
      <family val="3"/>
    </font>
    <font>
      <b/>
      <sz val="14"/>
      <name val="돋움"/>
      <family val="3"/>
    </font>
    <font>
      <sz val="14"/>
      <name val="돋움"/>
      <family val="3"/>
    </font>
    <font>
      <b/>
      <sz val="12"/>
      <name val="돋움"/>
      <family val="3"/>
    </font>
    <font>
      <b/>
      <sz val="20"/>
      <name val="돋움"/>
      <family val="3"/>
    </font>
    <font>
      <b/>
      <sz val="12"/>
      <color indexed="10"/>
      <name val="돋움"/>
      <family val="3"/>
    </font>
    <font>
      <u val="single"/>
      <sz val="10"/>
      <color indexed="36"/>
      <name val="굴림"/>
      <family val="3"/>
    </font>
    <font>
      <sz val="12"/>
      <name val="바탕체"/>
      <family val="1"/>
    </font>
    <font>
      <sz val="12"/>
      <name val="Arial"/>
      <family val="2"/>
    </font>
    <font>
      <u val="single"/>
      <sz val="10"/>
      <color indexed="12"/>
      <name val="굴림"/>
      <family val="3"/>
    </font>
    <font>
      <sz val="10"/>
      <name val="Times New Roman"/>
      <family val="1"/>
    </font>
    <font>
      <b/>
      <sz val="9"/>
      <name val="돋움"/>
      <family val="3"/>
    </font>
    <font>
      <sz val="6"/>
      <name val="돋움"/>
      <family val="3"/>
    </font>
    <font>
      <sz val="8.5"/>
      <name val="돋움"/>
      <family val="3"/>
    </font>
    <font>
      <sz val="12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19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</cellStyleXfs>
  <cellXfs count="41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184" fontId="7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2" fontId="7" fillId="0" borderId="0" xfId="24" applyNumberFormat="1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84" fontId="7" fillId="0" borderId="2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81" fontId="6" fillId="0" borderId="0" xfId="0" applyNumberFormat="1" applyFont="1" applyBorder="1" applyAlignment="1">
      <alignment horizontal="right" vertical="center"/>
    </xf>
    <xf numFmtId="182" fontId="6" fillId="0" borderId="0" xfId="0" applyNumberFormat="1" applyFont="1" applyBorder="1" applyAlignment="1">
      <alignment horizontal="left" vertical="center"/>
    </xf>
    <xf numFmtId="2" fontId="9" fillId="0" borderId="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23" applyFont="1" applyBorder="1" applyAlignment="1">
      <alignment horizontal="center" vertical="center"/>
      <protection/>
    </xf>
    <xf numFmtId="2" fontId="7" fillId="0" borderId="0" xfId="23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2" fontId="7" fillId="0" borderId="2" xfId="23" applyNumberFormat="1" applyFont="1" applyBorder="1" applyAlignment="1">
      <alignment horizontal="center" vertical="center"/>
      <protection/>
    </xf>
    <xf numFmtId="176" fontId="7" fillId="0" borderId="0" xfId="23" applyNumberFormat="1" applyFont="1" applyBorder="1" applyAlignment="1">
      <alignment horizontal="center" vertical="center"/>
      <protection/>
    </xf>
    <xf numFmtId="0" fontId="7" fillId="0" borderId="5" xfId="23" applyFont="1" applyBorder="1" applyAlignment="1">
      <alignment horizontal="center" vertical="center"/>
      <protection/>
    </xf>
    <xf numFmtId="2" fontId="7" fillId="0" borderId="12" xfId="23" applyNumberFormat="1" applyFont="1" applyBorder="1" applyAlignment="1">
      <alignment horizontal="center" vertical="center"/>
      <protection/>
    </xf>
    <xf numFmtId="0" fontId="7" fillId="0" borderId="12" xfId="23" applyFont="1" applyBorder="1" applyAlignment="1">
      <alignment horizontal="center" vertic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0" xfId="23" applyBorder="1">
      <alignment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9" fillId="0" borderId="0" xfId="23" applyFont="1" applyBorder="1" applyAlignment="1">
      <alignment horizontal="center" vertical="center"/>
      <protection/>
    </xf>
    <xf numFmtId="2" fontId="9" fillId="0" borderId="0" xfId="23" applyNumberFormat="1" applyFont="1" applyBorder="1" applyAlignment="1">
      <alignment horizontal="center" vertical="center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" xfId="23" applyFont="1" applyBorder="1" applyAlignment="1">
      <alignment horizontal="center" vertical="center"/>
      <protection/>
    </xf>
    <xf numFmtId="0" fontId="7" fillId="0" borderId="10" xfId="23" applyFont="1" applyBorder="1" applyAlignment="1">
      <alignment horizontal="center" vertical="center"/>
      <protection/>
    </xf>
    <xf numFmtId="176" fontId="7" fillId="0" borderId="5" xfId="23" applyNumberFormat="1" applyFont="1" applyBorder="1" applyAlignment="1">
      <alignment horizontal="center" vertical="center"/>
      <protection/>
    </xf>
    <xf numFmtId="0" fontId="7" fillId="0" borderId="0" xfId="23" applyFont="1" applyAlignment="1">
      <alignment horizontal="center" vertical="center"/>
      <protection/>
    </xf>
    <xf numFmtId="2" fontId="7" fillId="0" borderId="10" xfId="23" applyNumberFormat="1" applyFont="1" applyBorder="1" applyAlignment="1">
      <alignment horizontal="center" vertical="center"/>
      <protection/>
    </xf>
    <xf numFmtId="0" fontId="0" fillId="0" borderId="10" xfId="23" applyBorder="1">
      <alignment/>
      <protection/>
    </xf>
    <xf numFmtId="0" fontId="0" fillId="0" borderId="5" xfId="23" applyBorder="1">
      <alignment/>
      <protection/>
    </xf>
    <xf numFmtId="177" fontId="7" fillId="0" borderId="12" xfId="23" applyNumberFormat="1" applyFont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/>
    </xf>
    <xf numFmtId="0" fontId="2" fillId="0" borderId="24" xfId="0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2" fontId="7" fillId="0" borderId="24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84" fontId="7" fillId="0" borderId="12" xfId="23" applyNumberFormat="1" applyFont="1" applyBorder="1" applyAlignment="1">
      <alignment horizontal="center" vertical="center"/>
      <protection/>
    </xf>
    <xf numFmtId="0" fontId="12" fillId="0" borderId="0" xfId="0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indent="1"/>
    </xf>
    <xf numFmtId="0" fontId="6" fillId="0" borderId="0" xfId="0" applyNumberFormat="1" applyFont="1" applyBorder="1" applyAlignment="1">
      <alignment horizontal="left" vertical="center" indent="1"/>
    </xf>
    <xf numFmtId="0" fontId="6" fillId="0" borderId="2" xfId="0" applyNumberFormat="1" applyFont="1" applyBorder="1" applyAlignment="1">
      <alignment horizontal="left" vertical="center" indent="1"/>
    </xf>
    <xf numFmtId="0" fontId="6" fillId="0" borderId="11" xfId="0" applyNumberFormat="1" applyFont="1" applyBorder="1" applyAlignment="1">
      <alignment horizontal="left" vertical="center" indent="1"/>
    </xf>
    <xf numFmtId="0" fontId="6" fillId="0" borderId="12" xfId="0" applyNumberFormat="1" applyFont="1" applyBorder="1" applyAlignment="1">
      <alignment horizontal="left" vertical="center" indent="1"/>
    </xf>
    <xf numFmtId="0" fontId="6" fillId="0" borderId="13" xfId="0" applyNumberFormat="1" applyFont="1" applyBorder="1" applyAlignment="1">
      <alignment horizontal="left" vertical="center" indent="1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90" fontId="14" fillId="0" borderId="0" xfId="0" applyNumberFormat="1" applyFont="1" applyBorder="1" applyAlignment="1">
      <alignment horizontal="center" vertical="center"/>
    </xf>
    <xf numFmtId="191" fontId="14" fillId="0" borderId="0" xfId="0" applyNumberFormat="1" applyFont="1" applyBorder="1" applyAlignment="1">
      <alignment horizontal="center" vertical="center"/>
    </xf>
    <xf numFmtId="187" fontId="12" fillId="0" borderId="0" xfId="0" applyNumberFormat="1" applyFont="1" applyBorder="1" applyAlignment="1">
      <alignment horizontal="center" vertical="center"/>
    </xf>
    <xf numFmtId="183" fontId="7" fillId="0" borderId="0" xfId="0" applyNumberFormat="1" applyFont="1" applyBorder="1" applyAlignment="1">
      <alignment horizontal="center" vertical="center"/>
    </xf>
    <xf numFmtId="183" fontId="7" fillId="0" borderId="2" xfId="0" applyNumberFormat="1" applyFont="1" applyBorder="1" applyAlignment="1">
      <alignment horizontal="center" vertical="center"/>
    </xf>
    <xf numFmtId="188" fontId="9" fillId="0" borderId="0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184" fontId="7" fillId="0" borderId="0" xfId="23" applyNumberFormat="1" applyFont="1" applyBorder="1" applyAlignment="1">
      <alignment horizontal="center" vertical="center"/>
      <protection/>
    </xf>
    <xf numFmtId="184" fontId="7" fillId="0" borderId="2" xfId="23" applyNumberFormat="1" applyFont="1" applyBorder="1" applyAlignment="1">
      <alignment horizontal="center" vertical="center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176" fontId="9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7" fillId="0" borderId="1" xfId="24" applyFont="1" applyBorder="1" applyAlignment="1">
      <alignment horizontal="center" vertical="center"/>
      <protection/>
    </xf>
    <xf numFmtId="0" fontId="7" fillId="0" borderId="0" xfId="24" applyFont="1" applyBorder="1" applyAlignment="1">
      <alignment horizontal="center" vertical="center"/>
      <protection/>
    </xf>
    <xf numFmtId="2" fontId="7" fillId="0" borderId="12" xfId="24" applyNumberFormat="1" applyFont="1" applyBorder="1" applyAlignment="1">
      <alignment horizontal="center" vertical="center"/>
      <protection/>
    </xf>
    <xf numFmtId="184" fontId="7" fillId="0" borderId="12" xfId="24" applyNumberFormat="1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184" fontId="7" fillId="0" borderId="19" xfId="0" applyNumberFormat="1" applyFont="1" applyBorder="1" applyAlignment="1">
      <alignment horizontal="center" vertical="center"/>
    </xf>
    <xf numFmtId="2" fontId="7" fillId="0" borderId="19" xfId="24" applyNumberFormat="1" applyFont="1" applyBorder="1" applyAlignment="1">
      <alignment horizontal="center" vertical="center"/>
      <protection/>
    </xf>
    <xf numFmtId="0" fontId="0" fillId="0" borderId="20" xfId="0" applyBorder="1" applyAlignment="1">
      <alignment/>
    </xf>
    <xf numFmtId="189" fontId="7" fillId="0" borderId="12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6" fillId="0" borderId="18" xfId="0" applyNumberFormat="1" applyFont="1" applyBorder="1" applyAlignment="1">
      <alignment horizontal="left" vertical="center" indent="1"/>
    </xf>
    <xf numFmtId="1" fontId="7" fillId="0" borderId="0" xfId="0" applyNumberFormat="1" applyFont="1" applyBorder="1" applyAlignment="1">
      <alignment horizontal="center" vertical="center"/>
    </xf>
    <xf numFmtId="4" fontId="7" fillId="0" borderId="0" xfId="24" applyNumberFormat="1" applyFont="1" applyBorder="1" applyAlignment="1">
      <alignment horizontal="center" vertical="center"/>
      <protection/>
    </xf>
    <xf numFmtId="4" fontId="7" fillId="0" borderId="2" xfId="24" applyNumberFormat="1" applyFont="1" applyBorder="1" applyAlignment="1">
      <alignment horizontal="center" vertical="center"/>
      <protection/>
    </xf>
    <xf numFmtId="0" fontId="6" fillId="0" borderId="1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left" vertical="center" indent="1"/>
    </xf>
    <xf numFmtId="188" fontId="9" fillId="0" borderId="19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2"/>
    </xf>
    <xf numFmtId="0" fontId="5" fillId="0" borderId="0" xfId="0" applyFont="1" applyBorder="1" applyAlignment="1">
      <alignment horizontal="left" vertical="center" indent="2"/>
    </xf>
    <xf numFmtId="0" fontId="5" fillId="0" borderId="2" xfId="0" applyFont="1" applyBorder="1" applyAlignment="1">
      <alignment horizontal="left" vertical="center" indent="2"/>
    </xf>
    <xf numFmtId="176" fontId="9" fillId="0" borderId="19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2" fontId="7" fillId="0" borderId="4" xfId="23" applyNumberFormat="1" applyFont="1" applyBorder="1" applyAlignment="1">
      <alignment horizontal="center" vertical="center"/>
      <protection/>
    </xf>
    <xf numFmtId="2" fontId="7" fillId="0" borderId="17" xfId="23" applyNumberFormat="1" applyFont="1" applyBorder="1" applyAlignment="1">
      <alignment horizontal="center" vertical="center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7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left" vertical="center" indent="1"/>
    </xf>
    <xf numFmtId="0" fontId="6" fillId="0" borderId="19" xfId="0" applyFont="1" applyBorder="1" applyAlignment="1">
      <alignment horizontal="left" vertical="center" indent="1"/>
    </xf>
    <xf numFmtId="0" fontId="6" fillId="0" borderId="20" xfId="0" applyFont="1" applyBorder="1" applyAlignment="1">
      <alignment horizontal="left" vertical="center" indent="1"/>
    </xf>
    <xf numFmtId="0" fontId="7" fillId="0" borderId="38" xfId="0" applyNumberFormat="1" applyFont="1" applyBorder="1" applyAlignment="1">
      <alignment horizontal="center" vertical="center"/>
    </xf>
    <xf numFmtId="0" fontId="7" fillId="0" borderId="39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left" vertical="center" indent="1"/>
    </xf>
    <xf numFmtId="0" fontId="6" fillId="0" borderId="7" xfId="0" applyNumberFormat="1" applyFont="1" applyBorder="1" applyAlignment="1">
      <alignment horizontal="left" vertical="center" indent="1"/>
    </xf>
    <xf numFmtId="0" fontId="6" fillId="0" borderId="8" xfId="0" applyNumberFormat="1" applyFont="1" applyBorder="1" applyAlignment="1">
      <alignment horizontal="left" vertical="center" indent="1"/>
    </xf>
    <xf numFmtId="0" fontId="5" fillId="0" borderId="27" xfId="0" applyNumberFormat="1" applyFont="1" applyBorder="1" applyAlignment="1">
      <alignment horizontal="left" vertical="center" indent="1"/>
    </xf>
    <xf numFmtId="0" fontId="5" fillId="0" borderId="28" xfId="0" applyNumberFormat="1" applyFont="1" applyBorder="1" applyAlignment="1">
      <alignment horizontal="left" vertical="center" indent="1"/>
    </xf>
    <xf numFmtId="0" fontId="5" fillId="0" borderId="29" xfId="0" applyNumberFormat="1" applyFont="1" applyBorder="1" applyAlignment="1">
      <alignment horizontal="left" vertical="center" indent="1"/>
    </xf>
    <xf numFmtId="0" fontId="2" fillId="0" borderId="38" xfId="0" applyNumberFormat="1" applyFont="1" applyBorder="1" applyAlignment="1">
      <alignment horizontal="center" vertical="center"/>
    </xf>
    <xf numFmtId="0" fontId="2" fillId="0" borderId="39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7" fillId="0" borderId="4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90" fontId="14" fillId="0" borderId="4" xfId="0" applyNumberFormat="1" applyFont="1" applyBorder="1" applyAlignment="1">
      <alignment horizontal="center" vertical="center"/>
    </xf>
    <xf numFmtId="3" fontId="2" fillId="0" borderId="43" xfId="0" applyNumberFormat="1" applyFont="1" applyBorder="1" applyAlignment="1">
      <alignment horizontal="center" vertical="center"/>
    </xf>
    <xf numFmtId="3" fontId="2" fillId="0" borderId="38" xfId="0" applyNumberFormat="1" applyFont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  <xf numFmtId="178" fontId="2" fillId="0" borderId="27" xfId="0" applyNumberFormat="1" applyFont="1" applyBorder="1" applyAlignment="1">
      <alignment horizontal="center" vertical="center"/>
    </xf>
    <xf numFmtId="178" fontId="2" fillId="0" borderId="28" xfId="0" applyNumberFormat="1" applyFont="1" applyBorder="1" applyAlignment="1">
      <alignment horizontal="center" vertical="center"/>
    </xf>
    <xf numFmtId="178" fontId="2" fillId="0" borderId="29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left" vertical="center" indent="1"/>
    </xf>
    <xf numFmtId="0" fontId="6" fillId="0" borderId="13" xfId="0" applyNumberFormat="1" applyFont="1" applyBorder="1" applyAlignment="1">
      <alignment horizontal="left" vertical="center" indent="1"/>
    </xf>
    <xf numFmtId="178" fontId="2" fillId="0" borderId="18" xfId="0" applyNumberFormat="1" applyFont="1" applyBorder="1" applyAlignment="1">
      <alignment horizontal="center" vertical="center"/>
    </xf>
    <xf numFmtId="178" fontId="2" fillId="0" borderId="19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6" fillId="0" borderId="44" xfId="0" applyNumberFormat="1" applyFont="1" applyBorder="1" applyAlignment="1">
      <alignment horizontal="left" vertical="center" indent="1"/>
    </xf>
    <xf numFmtId="0" fontId="6" fillId="0" borderId="45" xfId="0" applyNumberFormat="1" applyFont="1" applyBorder="1" applyAlignment="1">
      <alignment horizontal="left" vertical="center" indent="1"/>
    </xf>
    <xf numFmtId="0" fontId="6" fillId="0" borderId="46" xfId="0" applyNumberFormat="1" applyFont="1" applyBorder="1" applyAlignment="1">
      <alignment horizontal="left" vertical="center" indent="1"/>
    </xf>
    <xf numFmtId="0" fontId="2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center"/>
    </xf>
    <xf numFmtId="0" fontId="2" fillId="0" borderId="46" xfId="0" applyNumberFormat="1" applyFont="1" applyBorder="1" applyAlignment="1">
      <alignment horizontal="center" vertical="center"/>
    </xf>
    <xf numFmtId="0" fontId="7" fillId="0" borderId="44" xfId="0" applyNumberFormat="1" applyFont="1" applyBorder="1" applyAlignment="1">
      <alignment horizontal="center" vertical="center"/>
    </xf>
    <xf numFmtId="0" fontId="7" fillId="0" borderId="45" xfId="0" applyNumberFormat="1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3" fontId="2" fillId="0" borderId="44" xfId="0" applyNumberFormat="1" applyFont="1" applyBorder="1" applyAlignment="1">
      <alignment horizontal="center" vertical="center"/>
    </xf>
    <xf numFmtId="3" fontId="2" fillId="0" borderId="45" xfId="0" applyNumberFormat="1" applyFont="1" applyBorder="1" applyAlignment="1">
      <alignment horizontal="center" vertical="center"/>
    </xf>
    <xf numFmtId="3" fontId="2" fillId="0" borderId="46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left" vertical="center" indent="1"/>
    </xf>
    <xf numFmtId="0" fontId="6" fillId="0" borderId="28" xfId="0" applyNumberFormat="1" applyFont="1" applyBorder="1" applyAlignment="1">
      <alignment horizontal="left" vertical="center" indent="1"/>
    </xf>
    <xf numFmtId="0" fontId="6" fillId="0" borderId="29" xfId="0" applyNumberFormat="1" applyFont="1" applyBorder="1" applyAlignment="1">
      <alignment horizontal="left" vertical="center" indent="1"/>
    </xf>
    <xf numFmtId="0" fontId="7" fillId="0" borderId="27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197" fontId="14" fillId="0" borderId="4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left" vertical="center" indent="1"/>
    </xf>
    <xf numFmtId="0" fontId="6" fillId="0" borderId="19" xfId="0" applyNumberFormat="1" applyFont="1" applyBorder="1" applyAlignment="1">
      <alignment horizontal="left" vertical="center" indent="1"/>
    </xf>
    <xf numFmtId="0" fontId="6" fillId="0" borderId="20" xfId="0" applyNumberFormat="1" applyFont="1" applyBorder="1" applyAlignment="1">
      <alignment horizontal="left" vertical="center" indent="1"/>
    </xf>
    <xf numFmtId="0" fontId="6" fillId="0" borderId="1" xfId="0" applyNumberFormat="1" applyFont="1" applyBorder="1" applyAlignment="1">
      <alignment horizontal="left" vertical="center" indent="1"/>
    </xf>
    <xf numFmtId="0" fontId="6" fillId="0" borderId="0" xfId="0" applyNumberFormat="1" applyFont="1" applyBorder="1" applyAlignment="1">
      <alignment horizontal="left" vertical="center" indent="1"/>
    </xf>
    <xf numFmtId="0" fontId="6" fillId="0" borderId="2" xfId="0" applyNumberFormat="1" applyFont="1" applyBorder="1" applyAlignment="1">
      <alignment horizontal="left" vertical="center" indent="1"/>
    </xf>
    <xf numFmtId="0" fontId="6" fillId="0" borderId="11" xfId="0" applyNumberFormat="1" applyFont="1" applyBorder="1" applyAlignment="1">
      <alignment horizontal="left" vertical="center" indent="1"/>
    </xf>
    <xf numFmtId="4" fontId="2" fillId="0" borderId="27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4" fontId="2" fillId="0" borderId="29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2"/>
    </xf>
    <xf numFmtId="0" fontId="5" fillId="0" borderId="0" xfId="0" applyFont="1" applyBorder="1" applyAlignment="1">
      <alignment horizontal="left" vertical="center" indent="2"/>
    </xf>
    <xf numFmtId="0" fontId="5" fillId="0" borderId="2" xfId="0" applyFont="1" applyBorder="1" applyAlignment="1">
      <alignment horizontal="left" vertical="center" indent="2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7" fillId="0" borderId="0" xfId="23" applyNumberFormat="1" applyFont="1" applyBorder="1" applyAlignment="1">
      <alignment horizontal="center" vertical="center"/>
      <protection/>
    </xf>
    <xf numFmtId="2" fontId="7" fillId="0" borderId="2" xfId="23" applyNumberFormat="1" applyFont="1" applyBorder="1" applyAlignment="1">
      <alignment horizontal="center" vertical="center"/>
      <protection/>
    </xf>
    <xf numFmtId="2" fontId="7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84" fontId="7" fillId="0" borderId="0" xfId="23" applyNumberFormat="1" applyFont="1" applyBorder="1" applyAlignment="1">
      <alignment horizontal="center" vertical="center"/>
      <protection/>
    </xf>
    <xf numFmtId="176" fontId="9" fillId="0" borderId="26" xfId="0" applyNumberFormat="1" applyFont="1" applyBorder="1" applyAlignment="1">
      <alignment horizontal="center" vertical="center"/>
    </xf>
    <xf numFmtId="176" fontId="9" fillId="0" borderId="47" xfId="0" applyNumberFormat="1" applyFont="1" applyBorder="1" applyAlignment="1">
      <alignment horizontal="center" vertical="center"/>
    </xf>
    <xf numFmtId="176" fontId="9" fillId="0" borderId="48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184" fontId="9" fillId="0" borderId="0" xfId="23" applyNumberFormat="1" applyFont="1" applyBorder="1" applyAlignment="1">
      <alignment horizontal="center" vertical="center"/>
      <protection/>
    </xf>
    <xf numFmtId="189" fontId="7" fillId="0" borderId="0" xfId="23" applyNumberFormat="1" applyFont="1" applyBorder="1" applyAlignment="1">
      <alignment horizontal="center" vertical="center"/>
      <protection/>
    </xf>
    <xf numFmtId="189" fontId="7" fillId="0" borderId="2" xfId="23" applyNumberFormat="1" applyFont="1" applyBorder="1" applyAlignment="1">
      <alignment horizontal="center" vertical="center"/>
      <protection/>
    </xf>
    <xf numFmtId="176" fontId="9" fillId="0" borderId="49" xfId="0" applyNumberFormat="1" applyFont="1" applyBorder="1" applyAlignment="1">
      <alignment horizontal="center" vertical="center"/>
    </xf>
    <xf numFmtId="2" fontId="7" fillId="0" borderId="47" xfId="0" applyNumberFormat="1" applyFont="1" applyBorder="1" applyAlignment="1">
      <alignment horizontal="center" vertical="center"/>
    </xf>
    <xf numFmtId="2" fontId="7" fillId="0" borderId="48" xfId="0" applyNumberFormat="1" applyFont="1" applyBorder="1" applyAlignment="1">
      <alignment horizontal="center" vertical="center"/>
    </xf>
    <xf numFmtId="2" fontId="7" fillId="0" borderId="49" xfId="0" applyNumberFormat="1" applyFont="1" applyBorder="1" applyAlignment="1">
      <alignment horizontal="center" vertical="center"/>
    </xf>
    <xf numFmtId="2" fontId="7" fillId="0" borderId="50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2" fontId="7" fillId="0" borderId="52" xfId="0" applyNumberFormat="1" applyFont="1" applyBorder="1" applyAlignment="1">
      <alignment horizontal="center" vertical="center"/>
    </xf>
    <xf numFmtId="2" fontId="7" fillId="0" borderId="31" xfId="0" applyNumberFormat="1" applyFont="1" applyBorder="1" applyAlignment="1">
      <alignment horizontal="center" vertical="center"/>
    </xf>
    <xf numFmtId="183" fontId="7" fillId="0" borderId="0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6" fontId="9" fillId="0" borderId="31" xfId="0" applyNumberFormat="1" applyFont="1" applyBorder="1" applyAlignment="1">
      <alignment horizontal="center" vertical="center"/>
    </xf>
    <xf numFmtId="176" fontId="9" fillId="0" borderId="52" xfId="0" applyNumberFormat="1" applyFont="1" applyBorder="1" applyAlignment="1">
      <alignment horizontal="center" vertical="center"/>
    </xf>
    <xf numFmtId="176" fontId="7" fillId="0" borderId="31" xfId="0" applyNumberFormat="1" applyFont="1" applyBorder="1" applyAlignment="1">
      <alignment horizontal="center" vertical="center"/>
    </xf>
    <xf numFmtId="176" fontId="7" fillId="0" borderId="52" xfId="0" applyNumberFormat="1" applyFont="1" applyBorder="1" applyAlignment="1">
      <alignment horizontal="center" vertical="center"/>
    </xf>
    <xf numFmtId="2" fontId="21" fillId="0" borderId="49" xfId="0" applyNumberFormat="1" applyFont="1" applyBorder="1" applyAlignment="1">
      <alignment horizontal="center" vertical="center"/>
    </xf>
    <xf numFmtId="176" fontId="7" fillId="0" borderId="49" xfId="0" applyNumberFormat="1" applyFont="1" applyBorder="1" applyAlignment="1">
      <alignment horizontal="center" vertical="center"/>
    </xf>
    <xf numFmtId="176" fontId="7" fillId="0" borderId="47" xfId="0" applyNumberFormat="1" applyFont="1" applyBorder="1" applyAlignment="1">
      <alignment horizontal="center" vertical="center"/>
    </xf>
    <xf numFmtId="176" fontId="7" fillId="0" borderId="48" xfId="0" applyNumberFormat="1" applyFont="1" applyBorder="1" applyAlignment="1">
      <alignment horizontal="center" vertical="center"/>
    </xf>
    <xf numFmtId="2" fontId="21" fillId="0" borderId="26" xfId="0" applyNumberFormat="1" applyFont="1" applyBorder="1" applyAlignment="1">
      <alignment horizontal="center" vertical="center"/>
    </xf>
    <xf numFmtId="176" fontId="7" fillId="0" borderId="26" xfId="0" applyNumberFormat="1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2" fontId="21" fillId="0" borderId="31" xfId="0" applyNumberFormat="1" applyFont="1" applyBorder="1" applyAlignment="1">
      <alignment horizontal="center" vertical="center"/>
    </xf>
    <xf numFmtId="2" fontId="21" fillId="0" borderId="52" xfId="0" applyNumberFormat="1" applyFont="1" applyBorder="1" applyAlignment="1">
      <alignment horizontal="center" vertical="center"/>
    </xf>
    <xf numFmtId="178" fontId="2" fillId="0" borderId="36" xfId="0" applyNumberFormat="1" applyFont="1" applyBorder="1" applyAlignment="1">
      <alignment horizontal="center" vertical="center"/>
    </xf>
    <xf numFmtId="178" fontId="2" fillId="0" borderId="26" xfId="0" applyNumberFormat="1" applyFont="1" applyBorder="1" applyAlignment="1">
      <alignment horizontal="center" vertical="center"/>
    </xf>
    <xf numFmtId="178" fontId="4" fillId="0" borderId="26" xfId="0" applyNumberFormat="1" applyFont="1" applyBorder="1" applyAlignment="1">
      <alignment horizontal="center" vertical="center"/>
    </xf>
    <xf numFmtId="178" fontId="4" fillId="0" borderId="32" xfId="0" applyNumberFormat="1" applyFont="1" applyBorder="1" applyAlignment="1">
      <alignment horizontal="center" vertical="center"/>
    </xf>
    <xf numFmtId="178" fontId="2" fillId="0" borderId="30" xfId="0" applyNumberFormat="1" applyFont="1" applyBorder="1" applyAlignment="1">
      <alignment horizontal="center" vertical="center"/>
    </xf>
    <xf numFmtId="178" fontId="2" fillId="0" borderId="25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2" fillId="0" borderId="0" xfId="24" applyFont="1" applyBorder="1" applyAlignment="1">
      <alignment horizontal="center" vertical="center"/>
      <protection/>
    </xf>
    <xf numFmtId="0" fontId="2" fillId="0" borderId="2" xfId="24" applyFont="1" applyBorder="1" applyAlignment="1">
      <alignment horizontal="center" vertical="center"/>
      <protection/>
    </xf>
    <xf numFmtId="0" fontId="7" fillId="0" borderId="5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12" xfId="23" applyFont="1" applyBorder="1" applyAlignment="1">
      <alignment horizontal="center" vertical="center"/>
      <protection/>
    </xf>
    <xf numFmtId="0" fontId="7" fillId="0" borderId="14" xfId="23" applyFont="1" applyBorder="1" applyAlignment="1">
      <alignment horizontal="center" vertical="center"/>
      <protection/>
    </xf>
    <xf numFmtId="0" fontId="7" fillId="0" borderId="0" xfId="23" applyFont="1" applyBorder="1" applyAlignment="1">
      <alignment horizontal="center" vertical="center"/>
      <protection/>
    </xf>
    <xf numFmtId="2" fontId="7" fillId="0" borderId="0" xfId="24" applyNumberFormat="1" applyFont="1" applyBorder="1" applyAlignment="1">
      <alignment horizontal="center" vertical="center"/>
      <protection/>
    </xf>
    <xf numFmtId="176" fontId="9" fillId="0" borderId="0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2" fontId="7" fillId="0" borderId="4" xfId="23" applyNumberFormat="1" applyFont="1" applyBorder="1" applyAlignment="1">
      <alignment horizontal="center" vertical="center"/>
      <protection/>
    </xf>
    <xf numFmtId="2" fontId="7" fillId="0" borderId="17" xfId="23" applyNumberFormat="1" applyFont="1" applyBorder="1" applyAlignment="1">
      <alignment horizontal="center" vertical="center"/>
      <protection/>
    </xf>
    <xf numFmtId="0" fontId="7" fillId="0" borderId="0" xfId="24" applyFont="1" applyBorder="1" applyAlignment="1">
      <alignment horizontal="center" vertical="center"/>
      <protection/>
    </xf>
    <xf numFmtId="0" fontId="7" fillId="0" borderId="2" xfId="24" applyFont="1" applyBorder="1" applyAlignment="1">
      <alignment horizontal="center" vertical="center"/>
      <protection/>
    </xf>
    <xf numFmtId="2" fontId="7" fillId="0" borderId="10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176" fontId="9" fillId="0" borderId="31" xfId="0" applyNumberFormat="1" applyFont="1" applyBorder="1" applyAlignment="1">
      <alignment horizontal="center" vertical="center" shrinkToFit="1"/>
    </xf>
    <xf numFmtId="176" fontId="9" fillId="0" borderId="52" xfId="0" applyNumberFormat="1" applyFont="1" applyBorder="1" applyAlignment="1">
      <alignment horizontal="center" vertical="center" shrinkToFit="1"/>
    </xf>
    <xf numFmtId="0" fontId="20" fillId="0" borderId="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186" fontId="7" fillId="0" borderId="0" xfId="24" applyNumberFormat="1" applyFont="1" applyBorder="1" applyAlignment="1">
      <alignment horizontal="center" vertical="center"/>
      <protection/>
    </xf>
    <xf numFmtId="184" fontId="7" fillId="0" borderId="2" xfId="23" applyNumberFormat="1" applyFont="1" applyBorder="1" applyAlignment="1">
      <alignment horizontal="center" vertical="center"/>
      <protection/>
    </xf>
    <xf numFmtId="178" fontId="7" fillId="0" borderId="0" xfId="0" applyNumberFormat="1" applyFont="1" applyBorder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/>
    </xf>
    <xf numFmtId="2" fontId="9" fillId="0" borderId="0" xfId="24" applyNumberFormat="1" applyFont="1" applyBorder="1" applyAlignment="1">
      <alignment horizontal="center" vertical="center"/>
      <protection/>
    </xf>
    <xf numFmtId="0" fontId="7" fillId="0" borderId="11" xfId="24" applyFont="1" applyBorder="1" applyAlignment="1">
      <alignment horizontal="center" vertical="center"/>
      <protection/>
    </xf>
    <xf numFmtId="0" fontId="7" fillId="0" borderId="14" xfId="24" applyFont="1" applyBorder="1" applyAlignment="1">
      <alignment horizontal="center" vertical="center"/>
      <protection/>
    </xf>
    <xf numFmtId="178" fontId="7" fillId="0" borderId="12" xfId="0" applyNumberFormat="1" applyFont="1" applyBorder="1" applyAlignment="1">
      <alignment horizontal="center" vertical="center"/>
    </xf>
    <xf numFmtId="178" fontId="7" fillId="0" borderId="13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184" fontId="7" fillId="0" borderId="4" xfId="23" applyNumberFormat="1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189" fontId="7" fillId="0" borderId="0" xfId="0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 shrinkToFit="1"/>
    </xf>
    <xf numFmtId="176" fontId="7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178" fontId="2" fillId="0" borderId="56" xfId="0" applyNumberFormat="1" applyFont="1" applyBorder="1" applyAlignment="1">
      <alignment horizontal="center" vertical="center"/>
    </xf>
    <xf numFmtId="178" fontId="2" fillId="0" borderId="57" xfId="0" applyNumberFormat="1" applyFont="1" applyBorder="1" applyAlignment="1">
      <alignment horizontal="center" vertical="center"/>
    </xf>
    <xf numFmtId="178" fontId="4" fillId="0" borderId="25" xfId="0" applyNumberFormat="1" applyFont="1" applyBorder="1" applyAlignment="1">
      <alignment horizontal="center" vertical="center"/>
    </xf>
    <xf numFmtId="178" fontId="4" fillId="0" borderId="31" xfId="0" applyNumberFormat="1" applyFont="1" applyBorder="1" applyAlignment="1">
      <alignment horizontal="center" vertical="center"/>
    </xf>
    <xf numFmtId="178" fontId="2" fillId="2" borderId="58" xfId="0" applyNumberFormat="1" applyFont="1" applyFill="1" applyBorder="1" applyAlignment="1">
      <alignment horizontal="center" vertical="center"/>
    </xf>
    <xf numFmtId="178" fontId="2" fillId="2" borderId="59" xfId="0" applyNumberFormat="1" applyFont="1" applyFill="1" applyBorder="1" applyAlignment="1">
      <alignment horizontal="center" vertical="center"/>
    </xf>
    <xf numFmtId="178" fontId="2" fillId="2" borderId="47" xfId="0" applyNumberFormat="1" applyFont="1" applyFill="1" applyBorder="1" applyAlignment="1">
      <alignment horizontal="center" vertical="center"/>
    </xf>
    <xf numFmtId="178" fontId="2" fillId="2" borderId="35" xfId="0" applyNumberFormat="1" applyFont="1" applyFill="1" applyBorder="1" applyAlignment="1">
      <alignment horizontal="center" vertical="center"/>
    </xf>
    <xf numFmtId="178" fontId="2" fillId="0" borderId="6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78" fontId="2" fillId="2" borderId="25" xfId="0" applyNumberFormat="1" applyFont="1" applyFill="1" applyBorder="1" applyAlignment="1">
      <alignment horizontal="center" vertical="center"/>
    </xf>
    <xf numFmtId="178" fontId="2" fillId="2" borderId="23" xfId="0" applyNumberFormat="1" applyFont="1" applyFill="1" applyBorder="1" applyAlignment="1">
      <alignment horizontal="center" vertical="center"/>
    </xf>
    <xf numFmtId="192" fontId="4" fillId="0" borderId="26" xfId="0" applyNumberFormat="1" applyFont="1" applyBorder="1" applyAlignment="1">
      <alignment horizontal="center" vertical="center"/>
    </xf>
    <xf numFmtId="192" fontId="4" fillId="0" borderId="34" xfId="0" applyNumberFormat="1" applyFont="1" applyBorder="1" applyAlignment="1">
      <alignment horizontal="center" vertical="center"/>
    </xf>
    <xf numFmtId="192" fontId="4" fillId="0" borderId="25" xfId="0" applyNumberFormat="1" applyFont="1" applyBorder="1" applyAlignment="1">
      <alignment horizontal="center" vertical="center"/>
    </xf>
    <xf numFmtId="192" fontId="4" fillId="0" borderId="23" xfId="0" applyNumberFormat="1" applyFont="1" applyBorder="1" applyAlignment="1">
      <alignment horizontal="center" vertical="center"/>
    </xf>
    <xf numFmtId="178" fontId="2" fillId="2" borderId="30" xfId="0" applyNumberFormat="1" applyFont="1" applyFill="1" applyBorder="1" applyAlignment="1">
      <alignment horizontal="center" vertical="center"/>
    </xf>
    <xf numFmtId="178" fontId="2" fillId="0" borderId="31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179" fontId="2" fillId="0" borderId="49" xfId="0" applyNumberFormat="1" applyFont="1" applyBorder="1" applyAlignment="1">
      <alignment horizontal="center" vertical="center"/>
    </xf>
    <xf numFmtId="179" fontId="2" fillId="0" borderId="37" xfId="0" applyNumberFormat="1" applyFont="1" applyBorder="1" applyAlignment="1">
      <alignment horizontal="center" vertical="center"/>
    </xf>
    <xf numFmtId="178" fontId="2" fillId="0" borderId="51" xfId="0" applyNumberFormat="1" applyFont="1" applyBorder="1" applyAlignment="1">
      <alignment horizontal="center" vertical="center"/>
    </xf>
    <xf numFmtId="178" fontId="2" fillId="0" borderId="49" xfId="0" applyNumberFormat="1" applyFont="1" applyBorder="1" applyAlignment="1">
      <alignment horizontal="center" vertical="center"/>
    </xf>
    <xf numFmtId="185" fontId="6" fillId="0" borderId="0" xfId="0" applyNumberFormat="1" applyFont="1" applyBorder="1" applyAlignment="1">
      <alignment horizontal="right" vertical="center"/>
    </xf>
    <xf numFmtId="196" fontId="5" fillId="0" borderId="4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190" fontId="23" fillId="0" borderId="0" xfId="0" applyNumberFormat="1" applyFont="1" applyBorder="1" applyAlignment="1">
      <alignment horizontal="center" vertical="center"/>
    </xf>
    <xf numFmtId="204" fontId="23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176" fontId="7" fillId="0" borderId="0" xfId="23" applyNumberFormat="1" applyFont="1" applyBorder="1" applyAlignment="1">
      <alignment horizontal="center" vertical="center"/>
      <protection/>
    </xf>
    <xf numFmtId="0" fontId="7" fillId="0" borderId="1" xfId="23" applyFont="1" applyBorder="1" applyAlignment="1">
      <alignment horizontal="center" vertical="center"/>
      <protection/>
    </xf>
    <xf numFmtId="0" fontId="7" fillId="0" borderId="5" xfId="23" applyFont="1" applyBorder="1" applyAlignment="1">
      <alignment horizontal="center" vertical="center"/>
      <protection/>
    </xf>
    <xf numFmtId="189" fontId="7" fillId="0" borderId="2" xfId="0" applyNumberFormat="1" applyFont="1" applyBorder="1" applyAlignment="1">
      <alignment horizontal="center" vertical="center"/>
    </xf>
  </cellXfs>
  <cellStyles count="17">
    <cellStyle name="Normal" xfId="0"/>
    <cellStyle name="Percent" xfId="15"/>
    <cellStyle name="Comma" xfId="16"/>
    <cellStyle name="Comma [0]" xfId="17"/>
    <cellStyle name="Followed Hyperlink" xfId="18"/>
    <cellStyle name="콤마 [0]_10.낙석방지책" xfId="19"/>
    <cellStyle name="콤마_1)본선포장" xfId="20"/>
    <cellStyle name="Currency" xfId="21"/>
    <cellStyle name="Currency [0]" xfId="22"/>
    <cellStyle name="표준_날개벽" xfId="23"/>
    <cellStyle name="표준_날개벽_1.연속-부등" xfId="24"/>
    <cellStyle name="Hyperlink" xfId="25"/>
    <cellStyle name="Comma [0]_MATERAL2" xfId="26"/>
    <cellStyle name="Comma_MATERAL2" xfId="27"/>
    <cellStyle name="Currency [0]_MATERAL2" xfId="28"/>
    <cellStyle name="Currency_MATERAL2" xfId="29"/>
    <cellStyle name="Normal_Certs Q2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5"/>
  <sheetViews>
    <sheetView tabSelected="1" view="pageBreakPreview" zoomScaleSheetLayoutView="100" workbookViewId="0" topLeftCell="A1">
      <selection activeCell="O25" sqref="O25:W25"/>
    </sheetView>
  </sheetViews>
  <sheetFormatPr defaultColWidth="8.88671875" defaultRowHeight="13.5"/>
  <cols>
    <col min="1" max="1" width="1.77734375" style="0" customWidth="1"/>
    <col min="2" max="6" width="3.3359375" style="0" customWidth="1"/>
    <col min="7" max="11" width="2.77734375" style="0" customWidth="1"/>
    <col min="12" max="14" width="1.77734375" style="0" customWidth="1"/>
    <col min="15" max="26" width="2.77734375" style="0" customWidth="1"/>
  </cols>
  <sheetData>
    <row r="1" spans="1:26" ht="30" customHeight="1">
      <c r="A1" s="187" t="s">
        <v>52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</row>
    <row r="2" spans="1:26" ht="18" customHeight="1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</row>
    <row r="3" spans="1:26" ht="19.5" customHeight="1">
      <c r="A3" s="2"/>
      <c r="B3" s="2"/>
      <c r="C3" s="2"/>
      <c r="D3" s="200"/>
      <c r="E3" s="200"/>
      <c r="F3" s="200"/>
      <c r="G3" s="200"/>
      <c r="H3" s="200"/>
      <c r="I3" s="200"/>
      <c r="J3" s="200"/>
      <c r="K3" s="200"/>
      <c r="L3" s="199"/>
      <c r="M3" s="199"/>
      <c r="N3" s="199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125"/>
      <c r="Z3" s="3"/>
    </row>
    <row r="4" spans="1:26" ht="9.75" customHeight="1">
      <c r="A4" s="2"/>
      <c r="B4" s="2"/>
      <c r="C4" s="2"/>
      <c r="D4" s="123"/>
      <c r="E4" s="123"/>
      <c r="F4" s="123"/>
      <c r="G4" s="123"/>
      <c r="H4" s="123"/>
      <c r="I4" s="123"/>
      <c r="J4" s="123"/>
      <c r="K4" s="123"/>
      <c r="L4" s="109"/>
      <c r="M4" s="109"/>
      <c r="N4" s="109"/>
      <c r="O4" s="124"/>
      <c r="P4" s="124"/>
      <c r="Q4" s="124"/>
      <c r="R4" s="124"/>
      <c r="S4" s="124"/>
      <c r="T4" s="124"/>
      <c r="U4" s="124"/>
      <c r="V4" s="124"/>
      <c r="W4" s="124"/>
      <c r="X4" s="125"/>
      <c r="Y4" s="125"/>
      <c r="Z4" s="3"/>
    </row>
    <row r="5" spans="1:26" ht="30" customHeight="1" thickBot="1">
      <c r="A5" s="51"/>
      <c r="B5" s="190" t="s">
        <v>0</v>
      </c>
      <c r="C5" s="188"/>
      <c r="D5" s="188"/>
      <c r="E5" s="188"/>
      <c r="F5" s="189"/>
      <c r="G5" s="190" t="s">
        <v>53</v>
      </c>
      <c r="H5" s="188"/>
      <c r="I5" s="188"/>
      <c r="J5" s="188"/>
      <c r="K5" s="189"/>
      <c r="L5" s="190" t="s">
        <v>54</v>
      </c>
      <c r="M5" s="188"/>
      <c r="N5" s="189"/>
      <c r="O5" s="190" t="s">
        <v>2</v>
      </c>
      <c r="P5" s="188"/>
      <c r="Q5" s="188"/>
      <c r="R5" s="188"/>
      <c r="S5" s="188"/>
      <c r="T5" s="188"/>
      <c r="U5" s="188"/>
      <c r="V5" s="188"/>
      <c r="W5" s="189"/>
      <c r="X5" s="188" t="s">
        <v>55</v>
      </c>
      <c r="Y5" s="188"/>
      <c r="Z5" s="189"/>
    </row>
    <row r="6" spans="1:26" ht="15" customHeight="1" thickTop="1">
      <c r="A6" s="2"/>
      <c r="B6" s="179" t="s">
        <v>56</v>
      </c>
      <c r="C6" s="180"/>
      <c r="D6" s="180"/>
      <c r="E6" s="180"/>
      <c r="F6" s="181"/>
      <c r="G6" s="204" t="s">
        <v>69</v>
      </c>
      <c r="H6" s="185"/>
      <c r="I6" s="185"/>
      <c r="J6" s="185"/>
      <c r="K6" s="186"/>
      <c r="L6" s="191" t="s">
        <v>57</v>
      </c>
      <c r="M6" s="177"/>
      <c r="N6" s="178"/>
      <c r="O6" s="201" t="s">
        <v>210</v>
      </c>
      <c r="P6" s="202"/>
      <c r="Q6" s="202"/>
      <c r="R6" s="202"/>
      <c r="S6" s="202"/>
      <c r="T6" s="202"/>
      <c r="U6" s="202"/>
      <c r="V6" s="202"/>
      <c r="W6" s="203"/>
      <c r="X6" s="204"/>
      <c r="Y6" s="185"/>
      <c r="Z6" s="186"/>
    </row>
    <row r="7" spans="1:26" ht="15" customHeight="1">
      <c r="A7" s="2"/>
      <c r="B7" s="259"/>
      <c r="C7" s="260"/>
      <c r="D7" s="260"/>
      <c r="E7" s="260"/>
      <c r="F7" s="261"/>
      <c r="G7" s="231" t="s">
        <v>68</v>
      </c>
      <c r="H7" s="232"/>
      <c r="I7" s="232"/>
      <c r="J7" s="232"/>
      <c r="K7" s="233"/>
      <c r="L7" s="249" t="s">
        <v>57</v>
      </c>
      <c r="M7" s="250"/>
      <c r="N7" s="251"/>
      <c r="O7" s="252" t="s">
        <v>211</v>
      </c>
      <c r="P7" s="253"/>
      <c r="Q7" s="253"/>
      <c r="R7" s="253"/>
      <c r="S7" s="253"/>
      <c r="T7" s="253"/>
      <c r="U7" s="253"/>
      <c r="V7" s="253"/>
      <c r="W7" s="254"/>
      <c r="X7" s="231"/>
      <c r="Y7" s="232"/>
      <c r="Z7" s="233"/>
    </row>
    <row r="8" spans="1:26" ht="15" customHeight="1">
      <c r="A8" s="2"/>
      <c r="B8" s="113"/>
      <c r="C8" s="114"/>
      <c r="D8" s="114"/>
      <c r="E8" s="114"/>
      <c r="F8" s="115"/>
      <c r="G8" s="231" t="s">
        <v>70</v>
      </c>
      <c r="H8" s="232"/>
      <c r="I8" s="232"/>
      <c r="J8" s="232"/>
      <c r="K8" s="233"/>
      <c r="L8" s="249" t="s">
        <v>57</v>
      </c>
      <c r="M8" s="250"/>
      <c r="N8" s="251"/>
      <c r="O8" s="252" t="s">
        <v>211</v>
      </c>
      <c r="P8" s="253"/>
      <c r="Q8" s="253"/>
      <c r="R8" s="253"/>
      <c r="S8" s="253"/>
      <c r="T8" s="253"/>
      <c r="U8" s="253"/>
      <c r="V8" s="253"/>
      <c r="W8" s="254"/>
      <c r="X8" s="110"/>
      <c r="Y8" s="111"/>
      <c r="Z8" s="112"/>
    </row>
    <row r="9" spans="1:26" ht="15" customHeight="1">
      <c r="A9" s="2"/>
      <c r="B9" s="113"/>
      <c r="C9" s="114"/>
      <c r="D9" s="114"/>
      <c r="E9" s="114"/>
      <c r="F9" s="115"/>
      <c r="G9" s="210" t="s">
        <v>71</v>
      </c>
      <c r="H9" s="211"/>
      <c r="I9" s="211"/>
      <c r="J9" s="211"/>
      <c r="K9" s="212"/>
      <c r="L9" s="249" t="s">
        <v>57</v>
      </c>
      <c r="M9" s="250"/>
      <c r="N9" s="251"/>
      <c r="O9" s="252" t="s">
        <v>211</v>
      </c>
      <c r="P9" s="253"/>
      <c r="Q9" s="253"/>
      <c r="R9" s="253"/>
      <c r="S9" s="253"/>
      <c r="T9" s="253"/>
      <c r="U9" s="253"/>
      <c r="V9" s="253"/>
      <c r="W9" s="254"/>
      <c r="X9" s="110"/>
      <c r="Y9" s="111"/>
      <c r="Z9" s="112"/>
    </row>
    <row r="10" spans="1:26" ht="15" customHeight="1">
      <c r="A10" s="2"/>
      <c r="B10" s="256" t="s">
        <v>58</v>
      </c>
      <c r="C10" s="257"/>
      <c r="D10" s="257"/>
      <c r="E10" s="257"/>
      <c r="F10" s="258"/>
      <c r="G10" s="231" t="s">
        <v>69</v>
      </c>
      <c r="H10" s="232"/>
      <c r="I10" s="232"/>
      <c r="J10" s="232"/>
      <c r="K10" s="233"/>
      <c r="L10" s="249" t="s">
        <v>57</v>
      </c>
      <c r="M10" s="250"/>
      <c r="N10" s="251"/>
      <c r="O10" s="252" t="s">
        <v>211</v>
      </c>
      <c r="P10" s="253"/>
      <c r="Q10" s="253"/>
      <c r="R10" s="253"/>
      <c r="S10" s="253"/>
      <c r="T10" s="253"/>
      <c r="U10" s="253"/>
      <c r="V10" s="253"/>
      <c r="W10" s="254"/>
      <c r="X10" s="231"/>
      <c r="Y10" s="232"/>
      <c r="Z10" s="233"/>
    </row>
    <row r="11" spans="1:26" ht="15" customHeight="1">
      <c r="A11" s="2"/>
      <c r="B11" s="259"/>
      <c r="C11" s="260"/>
      <c r="D11" s="260"/>
      <c r="E11" s="260"/>
      <c r="F11" s="261"/>
      <c r="G11" s="231" t="s">
        <v>68</v>
      </c>
      <c r="H11" s="232"/>
      <c r="I11" s="232"/>
      <c r="J11" s="232"/>
      <c r="K11" s="233"/>
      <c r="L11" s="249" t="s">
        <v>57</v>
      </c>
      <c r="M11" s="250"/>
      <c r="N11" s="251"/>
      <c r="O11" s="252" t="s">
        <v>211</v>
      </c>
      <c r="P11" s="253"/>
      <c r="Q11" s="253"/>
      <c r="R11" s="253"/>
      <c r="S11" s="253"/>
      <c r="T11" s="253"/>
      <c r="U11" s="253"/>
      <c r="V11" s="253"/>
      <c r="W11" s="254"/>
      <c r="X11" s="231"/>
      <c r="Y11" s="232"/>
      <c r="Z11" s="233"/>
    </row>
    <row r="12" spans="1:26" ht="15" customHeight="1">
      <c r="A12" s="2"/>
      <c r="B12" s="113"/>
      <c r="C12" s="114"/>
      <c r="D12" s="114"/>
      <c r="E12" s="114"/>
      <c r="F12" s="115"/>
      <c r="G12" s="231" t="s">
        <v>70</v>
      </c>
      <c r="H12" s="232"/>
      <c r="I12" s="232"/>
      <c r="J12" s="232"/>
      <c r="K12" s="233"/>
      <c r="L12" s="249" t="s">
        <v>57</v>
      </c>
      <c r="M12" s="250"/>
      <c r="N12" s="251"/>
      <c r="O12" s="252" t="s">
        <v>211</v>
      </c>
      <c r="P12" s="253"/>
      <c r="Q12" s="253"/>
      <c r="R12" s="253"/>
      <c r="S12" s="253"/>
      <c r="T12" s="253"/>
      <c r="U12" s="253"/>
      <c r="V12" s="253"/>
      <c r="W12" s="254"/>
      <c r="X12" s="110"/>
      <c r="Y12" s="111"/>
      <c r="Z12" s="112"/>
    </row>
    <row r="13" spans="1:26" ht="15" customHeight="1">
      <c r="A13" s="2"/>
      <c r="B13" s="113"/>
      <c r="C13" s="114"/>
      <c r="D13" s="114"/>
      <c r="E13" s="114"/>
      <c r="F13" s="115"/>
      <c r="G13" s="231" t="s">
        <v>71</v>
      </c>
      <c r="H13" s="232"/>
      <c r="I13" s="232"/>
      <c r="J13" s="232"/>
      <c r="K13" s="233"/>
      <c r="L13" s="249" t="s">
        <v>57</v>
      </c>
      <c r="M13" s="250"/>
      <c r="N13" s="251"/>
      <c r="O13" s="252" t="s">
        <v>211</v>
      </c>
      <c r="P13" s="253"/>
      <c r="Q13" s="253"/>
      <c r="R13" s="253"/>
      <c r="S13" s="253"/>
      <c r="T13" s="253"/>
      <c r="U13" s="253"/>
      <c r="V13" s="253"/>
      <c r="W13" s="254"/>
      <c r="X13" s="110"/>
      <c r="Y13" s="111"/>
      <c r="Z13" s="112"/>
    </row>
    <row r="14" spans="1:26" ht="15" customHeight="1">
      <c r="A14" s="2"/>
      <c r="B14" s="256" t="s">
        <v>59</v>
      </c>
      <c r="C14" s="257"/>
      <c r="D14" s="257"/>
      <c r="E14" s="257"/>
      <c r="F14" s="258"/>
      <c r="G14" s="231" t="s">
        <v>69</v>
      </c>
      <c r="H14" s="232"/>
      <c r="I14" s="232"/>
      <c r="J14" s="232"/>
      <c r="K14" s="233"/>
      <c r="L14" s="249" t="s">
        <v>57</v>
      </c>
      <c r="M14" s="250"/>
      <c r="N14" s="251"/>
      <c r="O14" s="252" t="s">
        <v>211</v>
      </c>
      <c r="P14" s="253"/>
      <c r="Q14" s="253"/>
      <c r="R14" s="253"/>
      <c r="S14" s="253"/>
      <c r="T14" s="253"/>
      <c r="U14" s="253"/>
      <c r="V14" s="253"/>
      <c r="W14" s="254"/>
      <c r="X14" s="231"/>
      <c r="Y14" s="232"/>
      <c r="Z14" s="233"/>
    </row>
    <row r="15" spans="1:26" ht="15" customHeight="1">
      <c r="A15" s="2"/>
      <c r="B15" s="259"/>
      <c r="C15" s="260"/>
      <c r="D15" s="260"/>
      <c r="E15" s="260"/>
      <c r="F15" s="261"/>
      <c r="G15" s="231" t="s">
        <v>68</v>
      </c>
      <c r="H15" s="232"/>
      <c r="I15" s="232"/>
      <c r="J15" s="232"/>
      <c r="K15" s="233"/>
      <c r="L15" s="249" t="s">
        <v>57</v>
      </c>
      <c r="M15" s="250"/>
      <c r="N15" s="251"/>
      <c r="O15" s="252" t="s">
        <v>211</v>
      </c>
      <c r="P15" s="253"/>
      <c r="Q15" s="253"/>
      <c r="R15" s="253"/>
      <c r="S15" s="253"/>
      <c r="T15" s="253"/>
      <c r="U15" s="253"/>
      <c r="V15" s="253"/>
      <c r="W15" s="254"/>
      <c r="X15" s="231"/>
      <c r="Y15" s="232"/>
      <c r="Z15" s="233"/>
    </row>
    <row r="16" spans="1:26" ht="15" customHeight="1">
      <c r="A16" s="2"/>
      <c r="B16" s="259"/>
      <c r="C16" s="260"/>
      <c r="D16" s="260"/>
      <c r="E16" s="260"/>
      <c r="F16" s="261"/>
      <c r="G16" s="231" t="s">
        <v>70</v>
      </c>
      <c r="H16" s="232"/>
      <c r="I16" s="232"/>
      <c r="J16" s="232"/>
      <c r="K16" s="233"/>
      <c r="L16" s="249" t="s">
        <v>57</v>
      </c>
      <c r="M16" s="250"/>
      <c r="N16" s="251"/>
      <c r="O16" s="252" t="s">
        <v>211</v>
      </c>
      <c r="P16" s="253"/>
      <c r="Q16" s="253"/>
      <c r="R16" s="253"/>
      <c r="S16" s="253"/>
      <c r="T16" s="253"/>
      <c r="U16" s="253"/>
      <c r="V16" s="253"/>
      <c r="W16" s="254"/>
      <c r="X16" s="110"/>
      <c r="Y16" s="111"/>
      <c r="Z16" s="112"/>
    </row>
    <row r="17" spans="1:26" ht="15" customHeight="1">
      <c r="A17" s="2"/>
      <c r="B17" s="262"/>
      <c r="C17" s="227"/>
      <c r="D17" s="227"/>
      <c r="E17" s="227"/>
      <c r="F17" s="228"/>
      <c r="G17" s="231" t="s">
        <v>71</v>
      </c>
      <c r="H17" s="232"/>
      <c r="I17" s="232"/>
      <c r="J17" s="232"/>
      <c r="K17" s="233"/>
      <c r="L17" s="249" t="s">
        <v>57</v>
      </c>
      <c r="M17" s="250"/>
      <c r="N17" s="251"/>
      <c r="O17" s="252" t="s">
        <v>211</v>
      </c>
      <c r="P17" s="253"/>
      <c r="Q17" s="253"/>
      <c r="R17" s="253"/>
      <c r="S17" s="253"/>
      <c r="T17" s="253"/>
      <c r="U17" s="253"/>
      <c r="V17" s="253"/>
      <c r="W17" s="254"/>
      <c r="X17" s="110"/>
      <c r="Y17" s="111"/>
      <c r="Z17" s="112"/>
    </row>
    <row r="18" spans="1:26" ht="15" customHeight="1">
      <c r="A18" s="2"/>
      <c r="B18" s="246" t="s">
        <v>140</v>
      </c>
      <c r="C18" s="247"/>
      <c r="D18" s="247"/>
      <c r="E18" s="247"/>
      <c r="F18" s="248"/>
      <c r="G18" s="231" t="s">
        <v>141</v>
      </c>
      <c r="H18" s="232"/>
      <c r="I18" s="232"/>
      <c r="J18" s="232"/>
      <c r="K18" s="233"/>
      <c r="L18" s="249" t="s">
        <v>57</v>
      </c>
      <c r="M18" s="250"/>
      <c r="N18" s="251"/>
      <c r="O18" s="252">
        <f>ROUND(역T형!AX5,0)</f>
        <v>0</v>
      </c>
      <c r="P18" s="253"/>
      <c r="Q18" s="253"/>
      <c r="R18" s="253"/>
      <c r="S18" s="253"/>
      <c r="T18" s="253"/>
      <c r="U18" s="253"/>
      <c r="V18" s="253"/>
      <c r="W18" s="254"/>
      <c r="X18" s="231"/>
      <c r="Y18" s="232"/>
      <c r="Z18" s="233"/>
    </row>
    <row r="19" spans="1:26" ht="15" customHeight="1">
      <c r="A19" s="2"/>
      <c r="B19" s="246" t="s">
        <v>176</v>
      </c>
      <c r="C19" s="247"/>
      <c r="D19" s="247"/>
      <c r="E19" s="247"/>
      <c r="F19" s="248"/>
      <c r="G19" s="231" t="s">
        <v>60</v>
      </c>
      <c r="H19" s="232"/>
      <c r="I19" s="232"/>
      <c r="J19" s="232"/>
      <c r="K19" s="233"/>
      <c r="L19" s="249" t="s">
        <v>51</v>
      </c>
      <c r="M19" s="250"/>
      <c r="N19" s="251"/>
      <c r="O19" s="252">
        <f>ROUND(역T형!AX9,0)</f>
        <v>1</v>
      </c>
      <c r="P19" s="253"/>
      <c r="Q19" s="253"/>
      <c r="R19" s="253"/>
      <c r="S19" s="253"/>
      <c r="T19" s="253"/>
      <c r="U19" s="253"/>
      <c r="V19" s="253"/>
      <c r="W19" s="254"/>
      <c r="X19" s="231"/>
      <c r="Y19" s="232"/>
      <c r="Z19" s="233"/>
    </row>
    <row r="20" spans="1:26" ht="15" customHeight="1">
      <c r="A20" s="2"/>
      <c r="B20" s="246" t="s">
        <v>184</v>
      </c>
      <c r="C20" s="247"/>
      <c r="D20" s="247"/>
      <c r="E20" s="247"/>
      <c r="F20" s="248"/>
      <c r="G20" s="231" t="s">
        <v>142</v>
      </c>
      <c r="H20" s="232"/>
      <c r="I20" s="232"/>
      <c r="J20" s="232"/>
      <c r="K20" s="233"/>
      <c r="L20" s="249" t="s">
        <v>57</v>
      </c>
      <c r="M20" s="250"/>
      <c r="N20" s="251"/>
      <c r="O20" s="252">
        <f>ROUND(역T형!AX16,0)</f>
        <v>0</v>
      </c>
      <c r="P20" s="253"/>
      <c r="Q20" s="253"/>
      <c r="R20" s="253"/>
      <c r="S20" s="253"/>
      <c r="T20" s="253"/>
      <c r="U20" s="253"/>
      <c r="V20" s="253"/>
      <c r="W20" s="254"/>
      <c r="X20" s="231"/>
      <c r="Y20" s="232"/>
      <c r="Z20" s="233"/>
    </row>
    <row r="21" spans="1:26" ht="15" customHeight="1">
      <c r="A21" s="2"/>
      <c r="B21" s="246" t="s">
        <v>188</v>
      </c>
      <c r="C21" s="247"/>
      <c r="D21" s="247"/>
      <c r="E21" s="247"/>
      <c r="F21" s="248"/>
      <c r="G21" s="231" t="s">
        <v>60</v>
      </c>
      <c r="H21" s="232"/>
      <c r="I21" s="232"/>
      <c r="J21" s="232"/>
      <c r="K21" s="233"/>
      <c r="L21" s="249" t="s">
        <v>51</v>
      </c>
      <c r="M21" s="250"/>
      <c r="N21" s="251"/>
      <c r="O21" s="252">
        <f>ROUND(역T형!AX25,0)</f>
        <v>5</v>
      </c>
      <c r="P21" s="253"/>
      <c r="Q21" s="253"/>
      <c r="R21" s="253"/>
      <c r="S21" s="253"/>
      <c r="T21" s="253"/>
      <c r="U21" s="253"/>
      <c r="V21" s="253"/>
      <c r="W21" s="254"/>
      <c r="X21" s="231"/>
      <c r="Y21" s="232"/>
      <c r="Z21" s="233"/>
    </row>
    <row r="22" spans="1:26" ht="15" customHeight="1">
      <c r="A22" s="2"/>
      <c r="B22" s="246" t="s">
        <v>189</v>
      </c>
      <c r="C22" s="247"/>
      <c r="D22" s="247"/>
      <c r="E22" s="247"/>
      <c r="F22" s="248"/>
      <c r="G22" s="231" t="s">
        <v>142</v>
      </c>
      <c r="H22" s="232"/>
      <c r="I22" s="232"/>
      <c r="J22" s="232"/>
      <c r="K22" s="233"/>
      <c r="L22" s="249" t="s">
        <v>57</v>
      </c>
      <c r="M22" s="250"/>
      <c r="N22" s="251"/>
      <c r="O22" s="252">
        <f>ROUND(역T형!AX33,0)</f>
        <v>0</v>
      </c>
      <c r="P22" s="253"/>
      <c r="Q22" s="253"/>
      <c r="R22" s="253"/>
      <c r="S22" s="253"/>
      <c r="T22" s="253"/>
      <c r="U22" s="253"/>
      <c r="V22" s="253"/>
      <c r="W22" s="254"/>
      <c r="X22" s="231"/>
      <c r="Y22" s="232"/>
      <c r="Z22" s="233"/>
    </row>
    <row r="23" spans="1:26" ht="15" customHeight="1">
      <c r="A23" s="2"/>
      <c r="B23" s="256" t="s">
        <v>190</v>
      </c>
      <c r="C23" s="257"/>
      <c r="D23" s="257"/>
      <c r="E23" s="257"/>
      <c r="F23" s="258"/>
      <c r="G23" s="231" t="s">
        <v>143</v>
      </c>
      <c r="H23" s="232"/>
      <c r="I23" s="232"/>
      <c r="J23" s="232"/>
      <c r="K23" s="233"/>
      <c r="L23" s="249" t="s">
        <v>51</v>
      </c>
      <c r="M23" s="250"/>
      <c r="N23" s="251"/>
      <c r="O23" s="252">
        <f>ROUND(역T형!AX41,0)</f>
        <v>5</v>
      </c>
      <c r="P23" s="253"/>
      <c r="Q23" s="253"/>
      <c r="R23" s="253"/>
      <c r="S23" s="253"/>
      <c r="T23" s="253"/>
      <c r="U23" s="253"/>
      <c r="V23" s="253"/>
      <c r="W23" s="254"/>
      <c r="X23" s="231"/>
      <c r="Y23" s="232"/>
      <c r="Z23" s="233"/>
    </row>
    <row r="24" spans="1:26" ht="15" customHeight="1">
      <c r="A24" s="2"/>
      <c r="B24" s="116"/>
      <c r="C24" s="117"/>
      <c r="D24" s="117"/>
      <c r="E24" s="117"/>
      <c r="F24" s="118"/>
      <c r="G24" s="231" t="s">
        <v>214</v>
      </c>
      <c r="H24" s="232"/>
      <c r="I24" s="232"/>
      <c r="J24" s="232"/>
      <c r="K24" s="233"/>
      <c r="L24" s="249" t="s">
        <v>51</v>
      </c>
      <c r="M24" s="250"/>
      <c r="N24" s="251"/>
      <c r="O24" s="252">
        <f>ROUND(역T형!BX8,0)</f>
        <v>0</v>
      </c>
      <c r="P24" s="253"/>
      <c r="Q24" s="253"/>
      <c r="R24" s="253"/>
      <c r="S24" s="253"/>
      <c r="T24" s="253"/>
      <c r="U24" s="253"/>
      <c r="V24" s="253"/>
      <c r="W24" s="254"/>
      <c r="X24" s="231"/>
      <c r="Y24" s="232"/>
      <c r="Z24" s="233"/>
    </row>
    <row r="25" spans="1:26" ht="15" customHeight="1">
      <c r="A25" s="2"/>
      <c r="B25" s="256" t="s">
        <v>191</v>
      </c>
      <c r="C25" s="257"/>
      <c r="D25" s="257"/>
      <c r="E25" s="257"/>
      <c r="F25" s="258"/>
      <c r="G25" s="231" t="s">
        <v>168</v>
      </c>
      <c r="H25" s="232"/>
      <c r="I25" s="232"/>
      <c r="J25" s="232"/>
      <c r="K25" s="233"/>
      <c r="L25" s="249" t="s">
        <v>51</v>
      </c>
      <c r="M25" s="250"/>
      <c r="N25" s="251"/>
      <c r="O25" s="252">
        <f>ROUND(역T형!BX20,0)</f>
        <v>0</v>
      </c>
      <c r="P25" s="253"/>
      <c r="Q25" s="253"/>
      <c r="R25" s="253"/>
      <c r="S25" s="253"/>
      <c r="T25" s="253"/>
      <c r="U25" s="253"/>
      <c r="V25" s="253"/>
      <c r="W25" s="254"/>
      <c r="X25" s="231"/>
      <c r="Y25" s="232"/>
      <c r="Z25" s="233"/>
    </row>
    <row r="26" spans="1:26" ht="15" customHeight="1">
      <c r="A26" s="2"/>
      <c r="B26" s="256" t="s">
        <v>192</v>
      </c>
      <c r="C26" s="257"/>
      <c r="D26" s="257"/>
      <c r="E26" s="257"/>
      <c r="F26" s="258"/>
      <c r="G26" s="206" t="s">
        <v>216</v>
      </c>
      <c r="H26" s="207"/>
      <c r="I26" s="207"/>
      <c r="J26" s="207"/>
      <c r="K26" s="208"/>
      <c r="L26" s="249" t="s">
        <v>57</v>
      </c>
      <c r="M26" s="250"/>
      <c r="N26" s="251"/>
      <c r="O26" s="252">
        <f>ROUND(역T형!BX25,0)</f>
        <v>0</v>
      </c>
      <c r="P26" s="253"/>
      <c r="Q26" s="253"/>
      <c r="R26" s="253"/>
      <c r="S26" s="253"/>
      <c r="T26" s="253"/>
      <c r="U26" s="253"/>
      <c r="V26" s="253"/>
      <c r="W26" s="254"/>
      <c r="X26" s="231"/>
      <c r="Y26" s="232"/>
      <c r="Z26" s="233"/>
    </row>
    <row r="27" spans="1:26" ht="15" customHeight="1">
      <c r="A27" s="2"/>
      <c r="B27" s="246" t="s">
        <v>199</v>
      </c>
      <c r="C27" s="247"/>
      <c r="D27" s="247"/>
      <c r="E27" s="247"/>
      <c r="F27" s="248"/>
      <c r="G27" s="231" t="s">
        <v>61</v>
      </c>
      <c r="H27" s="232"/>
      <c r="I27" s="232"/>
      <c r="J27" s="232"/>
      <c r="K27" s="233"/>
      <c r="L27" s="249" t="s">
        <v>51</v>
      </c>
      <c r="M27" s="250"/>
      <c r="N27" s="251"/>
      <c r="O27" s="252">
        <f>ROUND(역T형!BX31,0)</f>
        <v>0</v>
      </c>
      <c r="P27" s="253"/>
      <c r="Q27" s="253"/>
      <c r="R27" s="253"/>
      <c r="S27" s="253"/>
      <c r="T27" s="253"/>
      <c r="U27" s="253"/>
      <c r="V27" s="253"/>
      <c r="W27" s="254"/>
      <c r="X27" s="231"/>
      <c r="Y27" s="232"/>
      <c r="Z27" s="233"/>
    </row>
    <row r="28" spans="1:26" ht="15" customHeight="1">
      <c r="A28" s="2"/>
      <c r="B28" s="256" t="s">
        <v>194</v>
      </c>
      <c r="C28" s="257"/>
      <c r="D28" s="257"/>
      <c r="E28" s="257"/>
      <c r="F28" s="258"/>
      <c r="G28" s="206" t="s">
        <v>202</v>
      </c>
      <c r="H28" s="207"/>
      <c r="I28" s="207"/>
      <c r="J28" s="207"/>
      <c r="K28" s="208"/>
      <c r="L28" s="249" t="s">
        <v>21</v>
      </c>
      <c r="M28" s="250"/>
      <c r="N28" s="251"/>
      <c r="O28" s="252">
        <f>ROUND(역T형!BX39,0)</f>
        <v>0</v>
      </c>
      <c r="P28" s="253"/>
      <c r="Q28" s="253"/>
      <c r="R28" s="253"/>
      <c r="S28" s="253"/>
      <c r="T28" s="253"/>
      <c r="U28" s="253"/>
      <c r="V28" s="253"/>
      <c r="W28" s="254"/>
      <c r="X28" s="231"/>
      <c r="Y28" s="232"/>
      <c r="Z28" s="233"/>
    </row>
    <row r="29" spans="1:26" ht="15" customHeight="1">
      <c r="A29" s="2"/>
      <c r="B29" s="182" t="s">
        <v>200</v>
      </c>
      <c r="C29" s="183"/>
      <c r="D29" s="183"/>
      <c r="E29" s="183"/>
      <c r="F29" s="184"/>
      <c r="G29" s="231"/>
      <c r="H29" s="232"/>
      <c r="I29" s="232"/>
      <c r="J29" s="232"/>
      <c r="K29" s="233"/>
      <c r="L29" s="249" t="s">
        <v>51</v>
      </c>
      <c r="M29" s="250"/>
      <c r="N29" s="251"/>
      <c r="O29" s="252">
        <f>ROUND(역T형!CX11,0)</f>
        <v>0</v>
      </c>
      <c r="P29" s="253"/>
      <c r="Q29" s="253"/>
      <c r="R29" s="253"/>
      <c r="S29" s="253"/>
      <c r="T29" s="253"/>
      <c r="U29" s="253"/>
      <c r="V29" s="253"/>
      <c r="W29" s="254"/>
      <c r="X29" s="231"/>
      <c r="Y29" s="232"/>
      <c r="Z29" s="233"/>
    </row>
    <row r="30" spans="1:26" ht="15" customHeight="1">
      <c r="A30" s="2"/>
      <c r="B30" s="256" t="s">
        <v>196</v>
      </c>
      <c r="C30" s="257"/>
      <c r="D30" s="257"/>
      <c r="E30" s="257"/>
      <c r="F30" s="258"/>
      <c r="G30" s="231"/>
      <c r="H30" s="232"/>
      <c r="I30" s="232"/>
      <c r="J30" s="232"/>
      <c r="K30" s="233"/>
      <c r="L30" s="249"/>
      <c r="M30" s="250"/>
      <c r="N30" s="251"/>
      <c r="O30" s="252"/>
      <c r="P30" s="253"/>
      <c r="Q30" s="253"/>
      <c r="R30" s="253"/>
      <c r="S30" s="253"/>
      <c r="T30" s="253"/>
      <c r="U30" s="253"/>
      <c r="V30" s="253"/>
      <c r="W30" s="254"/>
      <c r="X30" s="231"/>
      <c r="Y30" s="232"/>
      <c r="Z30" s="233"/>
    </row>
    <row r="31" spans="1:26" ht="15" customHeight="1">
      <c r="A31" s="2"/>
      <c r="B31" s="156"/>
      <c r="C31" s="183" t="s">
        <v>145</v>
      </c>
      <c r="D31" s="183"/>
      <c r="E31" s="183"/>
      <c r="F31" s="184"/>
      <c r="G31" s="231" t="s">
        <v>149</v>
      </c>
      <c r="H31" s="232"/>
      <c r="I31" s="232"/>
      <c r="J31" s="232"/>
      <c r="K31" s="233"/>
      <c r="L31" s="249" t="s">
        <v>57</v>
      </c>
      <c r="M31" s="250"/>
      <c r="N31" s="251"/>
      <c r="O31" s="263">
        <f>ROUND(역T형!CX28,2)</f>
        <v>0</v>
      </c>
      <c r="P31" s="264"/>
      <c r="Q31" s="264"/>
      <c r="R31" s="264"/>
      <c r="S31" s="264"/>
      <c r="T31" s="264"/>
      <c r="U31" s="264"/>
      <c r="V31" s="264"/>
      <c r="W31" s="265"/>
      <c r="X31" s="231"/>
      <c r="Y31" s="232"/>
      <c r="Z31" s="233"/>
    </row>
    <row r="32" spans="1:26" ht="15" customHeight="1">
      <c r="A32" s="2"/>
      <c r="B32" s="156"/>
      <c r="C32" s="183" t="s">
        <v>144</v>
      </c>
      <c r="D32" s="183"/>
      <c r="E32" s="183"/>
      <c r="F32" s="184"/>
      <c r="G32" s="231" t="s">
        <v>150</v>
      </c>
      <c r="H32" s="232"/>
      <c r="I32" s="232"/>
      <c r="J32" s="232"/>
      <c r="K32" s="233"/>
      <c r="L32" s="249" t="s">
        <v>51</v>
      </c>
      <c r="M32" s="250"/>
      <c r="N32" s="251"/>
      <c r="O32" s="252">
        <f>ROUND(역T형!CX31,0)</f>
        <v>0</v>
      </c>
      <c r="P32" s="253"/>
      <c r="Q32" s="253"/>
      <c r="R32" s="253"/>
      <c r="S32" s="253"/>
      <c r="T32" s="253"/>
      <c r="U32" s="253"/>
      <c r="V32" s="253"/>
      <c r="W32" s="254"/>
      <c r="X32" s="231"/>
      <c r="Y32" s="232"/>
      <c r="Z32" s="233"/>
    </row>
    <row r="33" spans="1:26" ht="15" customHeight="1">
      <c r="A33" s="2"/>
      <c r="B33" s="156"/>
      <c r="C33" s="183" t="s">
        <v>146</v>
      </c>
      <c r="D33" s="183"/>
      <c r="E33" s="183"/>
      <c r="F33" s="184"/>
      <c r="G33" s="206" t="s">
        <v>212</v>
      </c>
      <c r="H33" s="207"/>
      <c r="I33" s="207"/>
      <c r="J33" s="207"/>
      <c r="K33" s="208"/>
      <c r="L33" s="249" t="s">
        <v>50</v>
      </c>
      <c r="M33" s="250"/>
      <c r="N33" s="251"/>
      <c r="O33" s="252">
        <f>ROUND(역T형!CX34,0)</f>
        <v>0</v>
      </c>
      <c r="P33" s="253"/>
      <c r="Q33" s="253"/>
      <c r="R33" s="253"/>
      <c r="S33" s="253"/>
      <c r="T33" s="253"/>
      <c r="U33" s="253"/>
      <c r="V33" s="253"/>
      <c r="W33" s="254"/>
      <c r="X33" s="231"/>
      <c r="Y33" s="232"/>
      <c r="Z33" s="233"/>
    </row>
    <row r="34" spans="1:26" ht="15" customHeight="1">
      <c r="A34" s="2"/>
      <c r="B34" s="156"/>
      <c r="C34" s="183" t="s">
        <v>147</v>
      </c>
      <c r="D34" s="183"/>
      <c r="E34" s="183"/>
      <c r="F34" s="184"/>
      <c r="G34" s="206" t="s">
        <v>151</v>
      </c>
      <c r="H34" s="207"/>
      <c r="I34" s="207"/>
      <c r="J34" s="207"/>
      <c r="K34" s="208"/>
      <c r="L34" s="249" t="s">
        <v>25</v>
      </c>
      <c r="M34" s="250"/>
      <c r="N34" s="251"/>
      <c r="O34" s="252">
        <f>ROUND(역T형!CX37*0.04,0)</f>
        <v>0</v>
      </c>
      <c r="P34" s="253"/>
      <c r="Q34" s="253"/>
      <c r="R34" s="253"/>
      <c r="S34" s="253"/>
      <c r="T34" s="253"/>
      <c r="U34" s="253"/>
      <c r="V34" s="253"/>
      <c r="W34" s="254"/>
      <c r="X34" s="266" t="s">
        <v>213</v>
      </c>
      <c r="Y34" s="267"/>
      <c r="Z34" s="268"/>
    </row>
    <row r="35" spans="1:26" ht="15" customHeight="1">
      <c r="A35" s="2"/>
      <c r="B35" s="156"/>
      <c r="C35" s="183" t="s">
        <v>148</v>
      </c>
      <c r="D35" s="183"/>
      <c r="E35" s="183"/>
      <c r="F35" s="184"/>
      <c r="G35" s="231" t="s">
        <v>96</v>
      </c>
      <c r="H35" s="232"/>
      <c r="I35" s="232"/>
      <c r="J35" s="232"/>
      <c r="K35" s="233"/>
      <c r="L35" s="249" t="s">
        <v>51</v>
      </c>
      <c r="M35" s="250"/>
      <c r="N35" s="251"/>
      <c r="O35" s="252">
        <f>ROUND(역T형!CX41,0)</f>
        <v>0</v>
      </c>
      <c r="P35" s="253"/>
      <c r="Q35" s="253"/>
      <c r="R35" s="253"/>
      <c r="S35" s="253"/>
      <c r="T35" s="253"/>
      <c r="U35" s="253"/>
      <c r="V35" s="253"/>
      <c r="W35" s="254"/>
      <c r="X35" s="231"/>
      <c r="Y35" s="232"/>
      <c r="Z35" s="233"/>
    </row>
    <row r="36" spans="1:26" ht="15" customHeight="1">
      <c r="A36" s="2"/>
      <c r="B36" s="256" t="s">
        <v>197</v>
      </c>
      <c r="C36" s="257"/>
      <c r="D36" s="257"/>
      <c r="E36" s="257"/>
      <c r="F36" s="258"/>
      <c r="G36" s="231"/>
      <c r="H36" s="232"/>
      <c r="I36" s="232"/>
      <c r="J36" s="232"/>
      <c r="K36" s="233"/>
      <c r="L36" s="249" t="s">
        <v>162</v>
      </c>
      <c r="M36" s="250"/>
      <c r="N36" s="251"/>
      <c r="O36" s="252">
        <f>ROUND(역T형!DX8,0)</f>
        <v>0</v>
      </c>
      <c r="P36" s="253"/>
      <c r="Q36" s="253"/>
      <c r="R36" s="253"/>
      <c r="S36" s="253"/>
      <c r="T36" s="253"/>
      <c r="U36" s="253"/>
      <c r="V36" s="253"/>
      <c r="W36" s="254"/>
      <c r="X36" s="231"/>
      <c r="Y36" s="232"/>
      <c r="Z36" s="233"/>
    </row>
    <row r="37" spans="1:26" ht="15" customHeight="1">
      <c r="A37" s="2"/>
      <c r="B37" s="174" t="s">
        <v>201</v>
      </c>
      <c r="C37" s="175"/>
      <c r="D37" s="175"/>
      <c r="E37" s="175"/>
      <c r="F37" s="176"/>
      <c r="G37" s="206" t="s">
        <v>97</v>
      </c>
      <c r="H37" s="207"/>
      <c r="I37" s="207"/>
      <c r="J37" s="207"/>
      <c r="K37" s="208"/>
      <c r="L37" s="225" t="s">
        <v>62</v>
      </c>
      <c r="M37" s="226"/>
      <c r="N37" s="209"/>
      <c r="O37" s="219">
        <f>ROUND(역T형!DR14,3)</f>
        <v>0</v>
      </c>
      <c r="P37" s="220"/>
      <c r="Q37" s="220"/>
      <c r="R37" s="220"/>
      <c r="S37" s="220"/>
      <c r="T37" s="220"/>
      <c r="U37" s="220"/>
      <c r="V37" s="220"/>
      <c r="W37" s="221"/>
      <c r="X37" s="231" t="s">
        <v>63</v>
      </c>
      <c r="Y37" s="232"/>
      <c r="Z37" s="233"/>
    </row>
    <row r="38" spans="1:26" ht="15" customHeight="1">
      <c r="A38" s="2"/>
      <c r="B38" s="269" t="s">
        <v>152</v>
      </c>
      <c r="C38" s="270"/>
      <c r="D38" s="270"/>
      <c r="E38" s="270"/>
      <c r="F38" s="271"/>
      <c r="G38" s="206" t="s">
        <v>153</v>
      </c>
      <c r="H38" s="207"/>
      <c r="I38" s="207"/>
      <c r="J38" s="207"/>
      <c r="K38" s="208"/>
      <c r="L38" s="225" t="s">
        <v>62</v>
      </c>
      <c r="M38" s="226"/>
      <c r="N38" s="209"/>
      <c r="O38" s="219">
        <f>ROUND(역T형!DR15,3)</f>
        <v>0</v>
      </c>
      <c r="P38" s="220"/>
      <c r="Q38" s="220"/>
      <c r="R38" s="220"/>
      <c r="S38" s="220"/>
      <c r="T38" s="220"/>
      <c r="U38" s="220"/>
      <c r="V38" s="220"/>
      <c r="W38" s="221"/>
      <c r="X38" s="231" t="s">
        <v>63</v>
      </c>
      <c r="Y38" s="232"/>
      <c r="Z38" s="233"/>
    </row>
    <row r="39" spans="1:26" ht="15" customHeight="1">
      <c r="A39" s="2"/>
      <c r="B39" s="164"/>
      <c r="C39" s="165"/>
      <c r="D39" s="165"/>
      <c r="E39" s="165"/>
      <c r="F39" s="166"/>
      <c r="G39" s="206" t="s">
        <v>154</v>
      </c>
      <c r="H39" s="207"/>
      <c r="I39" s="207"/>
      <c r="J39" s="207"/>
      <c r="K39" s="208"/>
      <c r="L39" s="225" t="s">
        <v>62</v>
      </c>
      <c r="M39" s="226"/>
      <c r="N39" s="209"/>
      <c r="O39" s="219">
        <f>ROUND(역T형!DR16,3)</f>
        <v>0</v>
      </c>
      <c r="P39" s="220"/>
      <c r="Q39" s="220"/>
      <c r="R39" s="220"/>
      <c r="S39" s="220"/>
      <c r="T39" s="220"/>
      <c r="U39" s="220"/>
      <c r="V39" s="220"/>
      <c r="W39" s="221"/>
      <c r="X39" s="231" t="s">
        <v>63</v>
      </c>
      <c r="Y39" s="232"/>
      <c r="Z39" s="233"/>
    </row>
    <row r="40" spans="1:26" ht="15" customHeight="1">
      <c r="A40" s="2"/>
      <c r="B40" s="160"/>
      <c r="C40" s="161"/>
      <c r="D40" s="161"/>
      <c r="E40" s="161"/>
      <c r="F40" s="162"/>
      <c r="G40" s="206" t="s">
        <v>170</v>
      </c>
      <c r="H40" s="207"/>
      <c r="I40" s="207"/>
      <c r="J40" s="207"/>
      <c r="K40" s="208"/>
      <c r="L40" s="225" t="s">
        <v>62</v>
      </c>
      <c r="M40" s="226"/>
      <c r="N40" s="209"/>
      <c r="O40" s="219">
        <f>ROUND(역T형!DR17,3)</f>
        <v>0</v>
      </c>
      <c r="P40" s="220"/>
      <c r="Q40" s="220"/>
      <c r="R40" s="220"/>
      <c r="S40" s="220"/>
      <c r="T40" s="220"/>
      <c r="U40" s="220"/>
      <c r="V40" s="220"/>
      <c r="W40" s="221"/>
      <c r="X40" s="231" t="s">
        <v>63</v>
      </c>
      <c r="Y40" s="232"/>
      <c r="Z40" s="233"/>
    </row>
    <row r="41" spans="1:26" ht="15" customHeight="1">
      <c r="A41" s="2"/>
      <c r="B41" s="160"/>
      <c r="C41" s="161"/>
      <c r="D41" s="161"/>
      <c r="E41" s="161"/>
      <c r="F41" s="162"/>
      <c r="G41" s="206" t="s">
        <v>155</v>
      </c>
      <c r="H41" s="207"/>
      <c r="I41" s="207"/>
      <c r="J41" s="207"/>
      <c r="K41" s="208"/>
      <c r="L41" s="225" t="s">
        <v>62</v>
      </c>
      <c r="M41" s="226"/>
      <c r="N41" s="209"/>
      <c r="O41" s="219">
        <f>ROUND(역T형!DR18,3)</f>
        <v>0</v>
      </c>
      <c r="P41" s="220"/>
      <c r="Q41" s="220"/>
      <c r="R41" s="220"/>
      <c r="S41" s="220"/>
      <c r="T41" s="220"/>
      <c r="U41" s="220"/>
      <c r="V41" s="220"/>
      <c r="W41" s="221"/>
      <c r="X41" s="231" t="s">
        <v>63</v>
      </c>
      <c r="Y41" s="232"/>
      <c r="Z41" s="233"/>
    </row>
    <row r="42" spans="1:26" ht="15" customHeight="1">
      <c r="A42" s="2"/>
      <c r="B42" s="160"/>
      <c r="C42" s="161"/>
      <c r="D42" s="161"/>
      <c r="E42" s="161"/>
      <c r="F42" s="162"/>
      <c r="G42" s="206" t="s">
        <v>64</v>
      </c>
      <c r="H42" s="207"/>
      <c r="I42" s="207"/>
      <c r="J42" s="207"/>
      <c r="K42" s="208"/>
      <c r="L42" s="225" t="s">
        <v>62</v>
      </c>
      <c r="M42" s="226"/>
      <c r="N42" s="209"/>
      <c r="O42" s="219">
        <f>ROUND(역T형!DR19,3)</f>
        <v>0</v>
      </c>
      <c r="P42" s="220"/>
      <c r="Q42" s="220"/>
      <c r="R42" s="220"/>
      <c r="S42" s="220"/>
      <c r="T42" s="220"/>
      <c r="U42" s="220"/>
      <c r="V42" s="220"/>
      <c r="W42" s="221"/>
      <c r="X42" s="231" t="s">
        <v>63</v>
      </c>
      <c r="Y42" s="232"/>
      <c r="Z42" s="233"/>
    </row>
    <row r="43" spans="1:26" ht="15" customHeight="1">
      <c r="A43" s="2"/>
      <c r="B43" s="195"/>
      <c r="C43" s="196"/>
      <c r="D43" s="196"/>
      <c r="E43" s="196"/>
      <c r="F43" s="197"/>
      <c r="G43" s="206" t="s">
        <v>65</v>
      </c>
      <c r="H43" s="207"/>
      <c r="I43" s="207"/>
      <c r="J43" s="207"/>
      <c r="K43" s="208"/>
      <c r="L43" s="225" t="s">
        <v>62</v>
      </c>
      <c r="M43" s="226"/>
      <c r="N43" s="209"/>
      <c r="O43" s="219">
        <f>SUM(O37:W42)</f>
        <v>0</v>
      </c>
      <c r="P43" s="220"/>
      <c r="Q43" s="220"/>
      <c r="R43" s="220"/>
      <c r="S43" s="220"/>
      <c r="T43" s="220"/>
      <c r="U43" s="220"/>
      <c r="V43" s="220"/>
      <c r="W43" s="221"/>
      <c r="X43" s="231" t="s">
        <v>63</v>
      </c>
      <c r="Y43" s="232"/>
      <c r="Z43" s="233"/>
    </row>
    <row r="44" spans="1:26" ht="15" customHeight="1">
      <c r="A44" s="2"/>
      <c r="B44" s="213"/>
      <c r="C44" s="214"/>
      <c r="D44" s="214"/>
      <c r="E44" s="214"/>
      <c r="F44" s="215"/>
      <c r="G44" s="206" t="s">
        <v>66</v>
      </c>
      <c r="H44" s="207"/>
      <c r="I44" s="207"/>
      <c r="J44" s="207"/>
      <c r="K44" s="208"/>
      <c r="L44" s="225" t="s">
        <v>62</v>
      </c>
      <c r="M44" s="226"/>
      <c r="N44" s="209"/>
      <c r="O44" s="219">
        <f>ROUND(역T형!DR21,3)</f>
        <v>0</v>
      </c>
      <c r="P44" s="220"/>
      <c r="Q44" s="220"/>
      <c r="R44" s="220"/>
      <c r="S44" s="220"/>
      <c r="T44" s="220"/>
      <c r="U44" s="220"/>
      <c r="V44" s="220"/>
      <c r="W44" s="221"/>
      <c r="X44" s="231" t="s">
        <v>63</v>
      </c>
      <c r="Y44" s="232"/>
      <c r="Z44" s="233"/>
    </row>
    <row r="45" spans="1:26" ht="15" customHeight="1">
      <c r="A45" s="2"/>
      <c r="B45" s="216"/>
      <c r="C45" s="217"/>
      <c r="D45" s="217"/>
      <c r="E45" s="217"/>
      <c r="F45" s="205"/>
      <c r="G45" s="192" t="s">
        <v>67</v>
      </c>
      <c r="H45" s="193"/>
      <c r="I45" s="193"/>
      <c r="J45" s="193"/>
      <c r="K45" s="194"/>
      <c r="L45" s="222" t="s">
        <v>62</v>
      </c>
      <c r="M45" s="223"/>
      <c r="N45" s="224"/>
      <c r="O45" s="229">
        <f>ROUND(O43+O44,3)</f>
        <v>0</v>
      </c>
      <c r="P45" s="230"/>
      <c r="Q45" s="230"/>
      <c r="R45" s="230"/>
      <c r="S45" s="230"/>
      <c r="T45" s="230"/>
      <c r="U45" s="230"/>
      <c r="V45" s="230"/>
      <c r="W45" s="218"/>
      <c r="X45" s="210" t="s">
        <v>63</v>
      </c>
      <c r="Y45" s="211"/>
      <c r="Z45" s="212"/>
    </row>
    <row r="46" spans="1:26" ht="15" customHeight="1">
      <c r="A46" s="2"/>
      <c r="B46" s="246" t="s">
        <v>205</v>
      </c>
      <c r="C46" s="247"/>
      <c r="D46" s="247"/>
      <c r="E46" s="247"/>
      <c r="F46" s="248"/>
      <c r="G46" s="231" t="s">
        <v>206</v>
      </c>
      <c r="H46" s="232"/>
      <c r="I46" s="232"/>
      <c r="J46" s="232"/>
      <c r="K46" s="233"/>
      <c r="L46" s="249" t="s">
        <v>207</v>
      </c>
      <c r="M46" s="250"/>
      <c r="N46" s="251"/>
      <c r="O46" s="252">
        <f>ROUND(역T형!DX28,0)</f>
        <v>0</v>
      </c>
      <c r="P46" s="253"/>
      <c r="Q46" s="253"/>
      <c r="R46" s="253"/>
      <c r="S46" s="253"/>
      <c r="T46" s="253"/>
      <c r="U46" s="253"/>
      <c r="V46" s="253"/>
      <c r="W46" s="254"/>
      <c r="X46" s="231"/>
      <c r="Y46" s="232"/>
      <c r="Z46" s="233"/>
    </row>
    <row r="47" spans="1:26" ht="15" customHeight="1">
      <c r="A47" s="2"/>
      <c r="B47" s="234" t="s">
        <v>208</v>
      </c>
      <c r="C47" s="235"/>
      <c r="D47" s="235"/>
      <c r="E47" s="235"/>
      <c r="F47" s="236"/>
      <c r="G47" s="237"/>
      <c r="H47" s="238"/>
      <c r="I47" s="238"/>
      <c r="J47" s="238"/>
      <c r="K47" s="239"/>
      <c r="L47" s="240" t="s">
        <v>209</v>
      </c>
      <c r="M47" s="241"/>
      <c r="N47" s="242"/>
      <c r="O47" s="243">
        <f>ROUND(역T형!DX31,0)</f>
        <v>0</v>
      </c>
      <c r="P47" s="244"/>
      <c r="Q47" s="244"/>
      <c r="R47" s="244"/>
      <c r="S47" s="244"/>
      <c r="T47" s="244"/>
      <c r="U47" s="244"/>
      <c r="V47" s="244"/>
      <c r="W47" s="245"/>
      <c r="X47" s="237"/>
      <c r="Y47" s="238"/>
      <c r="Z47" s="239"/>
    </row>
    <row r="48" spans="1:26" ht="13.5">
      <c r="A48" s="2"/>
      <c r="B48" s="119"/>
      <c r="C48" s="119"/>
      <c r="D48" s="119"/>
      <c r="E48" s="119"/>
      <c r="F48" s="119"/>
      <c r="G48" s="119"/>
      <c r="H48" s="119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:26" ht="13.5">
      <c r="A49" s="2"/>
      <c r="B49" s="119"/>
      <c r="C49" s="119"/>
      <c r="D49" s="119"/>
      <c r="E49" s="119"/>
      <c r="F49" s="119"/>
      <c r="G49" s="119"/>
      <c r="H49" s="119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:26" ht="13.5">
      <c r="A50" s="2"/>
      <c r="B50" s="119"/>
      <c r="C50" s="119"/>
      <c r="D50" s="119"/>
      <c r="E50" s="119"/>
      <c r="F50" s="119"/>
      <c r="G50" s="119"/>
      <c r="H50" s="119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:26" ht="13.5">
      <c r="A51" s="2"/>
      <c r="B51" s="119"/>
      <c r="C51" s="119"/>
      <c r="D51" s="119"/>
      <c r="E51" s="119"/>
      <c r="F51" s="119"/>
      <c r="G51" s="119"/>
      <c r="H51" s="119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:26" ht="13.5">
      <c r="A52" s="2"/>
      <c r="B52" s="119"/>
      <c r="C52" s="119"/>
      <c r="D52" s="119"/>
      <c r="E52" s="119"/>
      <c r="F52" s="119"/>
      <c r="G52" s="119"/>
      <c r="H52" s="119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:26" ht="13.5">
      <c r="A53" s="2"/>
      <c r="B53" s="119"/>
      <c r="C53" s="119"/>
      <c r="D53" s="119"/>
      <c r="E53" s="119"/>
      <c r="F53" s="119"/>
      <c r="G53" s="119"/>
      <c r="H53" s="119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:26" ht="13.5">
      <c r="A54" s="1"/>
      <c r="B54" s="121"/>
      <c r="C54" s="121"/>
      <c r="D54" s="121"/>
      <c r="E54" s="121"/>
      <c r="F54" s="121"/>
      <c r="G54" s="121"/>
      <c r="H54" s="121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</row>
    <row r="55" spans="1:26" ht="13.5">
      <c r="A55" s="1"/>
      <c r="B55" s="121"/>
      <c r="C55" s="121"/>
      <c r="D55" s="121"/>
      <c r="E55" s="121"/>
      <c r="F55" s="121"/>
      <c r="G55" s="121"/>
      <c r="H55" s="121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</row>
    <row r="56" spans="1:26" ht="13.5">
      <c r="A56" s="1"/>
      <c r="B56" s="121"/>
      <c r="C56" s="121"/>
      <c r="D56" s="121"/>
      <c r="E56" s="121"/>
      <c r="F56" s="121"/>
      <c r="G56" s="121"/>
      <c r="H56" s="121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</row>
    <row r="57" spans="1:26" ht="13.5">
      <c r="A57" s="1"/>
      <c r="B57" s="121"/>
      <c r="C57" s="121"/>
      <c r="D57" s="121"/>
      <c r="E57" s="121"/>
      <c r="F57" s="121"/>
      <c r="G57" s="121"/>
      <c r="H57" s="121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</row>
    <row r="58" spans="1:26" ht="13.5">
      <c r="A58" s="1"/>
      <c r="B58" s="121"/>
      <c r="C58" s="121"/>
      <c r="D58" s="121"/>
      <c r="E58" s="121"/>
      <c r="F58" s="121"/>
      <c r="G58" s="121"/>
      <c r="H58" s="121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</row>
    <row r="59" spans="2:26" ht="13.5"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</row>
    <row r="60" spans="2:26" ht="13.5"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</row>
    <row r="61" spans="2:26" ht="13.5"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</row>
    <row r="62" spans="2:26" ht="13.5"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</row>
    <row r="63" spans="2:26" ht="13.5"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</row>
    <row r="64" spans="2:26" ht="13.5"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</row>
    <row r="65" spans="2:26" ht="13.5"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</row>
    <row r="66" spans="2:26" ht="13.5"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</row>
    <row r="67" spans="2:26" ht="13.5"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</row>
    <row r="68" spans="2:26" ht="13.5"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</row>
    <row r="69" spans="2:26" ht="13.5"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</row>
    <row r="70" spans="2:26" ht="13.5"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</row>
    <row r="71" spans="2:26" ht="13.5"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</row>
    <row r="72" spans="2:26" ht="13.5"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</row>
    <row r="73" spans="2:26" ht="13.5"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</row>
    <row r="74" spans="2:26" ht="13.5"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</row>
    <row r="75" spans="2:26" ht="13.5"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</row>
    <row r="76" spans="2:26" ht="13.5"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</row>
    <row r="77" spans="2:26" ht="13.5"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</row>
    <row r="78" spans="2:26" ht="13.5"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</row>
    <row r="79" spans="2:26" ht="13.5"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</row>
    <row r="80" spans="2:26" ht="13.5"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</row>
    <row r="81" spans="2:26" ht="13.5"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</row>
    <row r="82" spans="2:26" ht="13.5"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</row>
    <row r="83" spans="2:26" ht="13.5"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</row>
    <row r="84" spans="2:26" ht="13.5"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</row>
    <row r="85" spans="2:26" ht="13.5"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</row>
    <row r="86" spans="2:26" ht="13.5"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</row>
    <row r="87" spans="2:26" ht="13.5"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</row>
    <row r="88" spans="2:26" ht="13.5"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</row>
    <row r="89" spans="2:26" ht="13.5"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</row>
    <row r="90" spans="2:26" ht="13.5"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</row>
    <row r="91" spans="2:26" ht="13.5"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</row>
    <row r="92" spans="2:26" ht="13.5"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</row>
    <row r="93" spans="2:26" ht="13.5"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</row>
    <row r="94" spans="2:26" ht="13.5"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</row>
    <row r="95" spans="2:26" ht="13.5"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</row>
    <row r="96" spans="2:26" ht="13.5"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</row>
    <row r="97" spans="2:26" ht="13.5"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</row>
    <row r="98" spans="2:26" ht="13.5"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</row>
    <row r="99" spans="2:26" ht="13.5"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</row>
    <row r="100" spans="2:26" ht="13.5"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</row>
    <row r="101" spans="2:26" ht="13.5"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</row>
    <row r="102" spans="2:26" ht="13.5"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</row>
    <row r="103" spans="2:26" ht="13.5"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</row>
    <row r="104" spans="2:26" ht="13.5"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</row>
    <row r="105" spans="2:26" ht="13.5"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</row>
    <row r="106" spans="2:26" ht="13.5"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</row>
    <row r="107" spans="2:26" ht="13.5"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</row>
    <row r="108" spans="2:26" ht="13.5"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</row>
    <row r="109" spans="2:26" ht="13.5"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</row>
    <row r="110" spans="2:26" ht="13.5"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</row>
    <row r="111" spans="2:26" ht="13.5"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</row>
    <row r="112" spans="2:26" ht="13.5"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</row>
    <row r="113" spans="2:26" ht="13.5"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</row>
    <row r="114" spans="2:26" ht="13.5"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</row>
    <row r="115" spans="2:26" ht="13.5"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</row>
    <row r="116" spans="2:26" ht="13.5"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</row>
    <row r="117" spans="2:26" ht="13.5"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</row>
    <row r="118" spans="2:26" ht="13.5">
      <c r="B118" s="122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</row>
    <row r="119" spans="2:26" ht="13.5"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</row>
    <row r="120" spans="2:26" ht="13.5">
      <c r="B120" s="122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</row>
    <row r="121" spans="2:26" ht="13.5"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</row>
    <row r="122" spans="2:26" ht="13.5"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</row>
    <row r="123" spans="2:26" ht="13.5"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</row>
    <row r="124" spans="2:26" ht="13.5">
      <c r="B124" s="122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</row>
    <row r="125" spans="2:26" ht="13.5">
      <c r="B125" s="122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</row>
    <row r="126" spans="2:26" ht="13.5">
      <c r="B126" s="122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</row>
    <row r="127" spans="2:26" ht="13.5">
      <c r="B127" s="122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</row>
    <row r="128" spans="2:26" ht="13.5"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</row>
    <row r="129" spans="2:26" ht="13.5">
      <c r="B129" s="122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</row>
    <row r="130" spans="2:26" ht="13.5"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</row>
    <row r="131" spans="2:26" ht="13.5">
      <c r="B131" s="122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</row>
    <row r="132" spans="2:26" ht="13.5">
      <c r="B132" s="122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</row>
    <row r="133" spans="2:26" ht="13.5">
      <c r="B133" s="122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</row>
    <row r="134" spans="2:26" ht="13.5">
      <c r="B134" s="122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</row>
    <row r="135" spans="2:26" ht="13.5">
      <c r="B135" s="122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</row>
    <row r="136" spans="2:26" ht="13.5">
      <c r="B136" s="122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</row>
    <row r="137" spans="2:26" ht="13.5">
      <c r="B137" s="122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</row>
    <row r="138" spans="2:26" ht="13.5">
      <c r="B138" s="122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</row>
    <row r="139" spans="2:26" ht="13.5">
      <c r="B139" s="122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</row>
    <row r="140" spans="2:26" ht="13.5">
      <c r="B140" s="122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</row>
    <row r="141" spans="2:26" ht="13.5">
      <c r="B141" s="122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  <c r="Z141" s="122"/>
    </row>
    <row r="142" spans="2:26" ht="13.5">
      <c r="B142" s="122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</row>
    <row r="143" spans="2:26" ht="13.5">
      <c r="B143" s="122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</row>
    <row r="144" spans="2:26" ht="13.5">
      <c r="B144" s="122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</row>
    <row r="145" spans="2:26" ht="13.5">
      <c r="B145" s="122"/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  <c r="Z145" s="122"/>
    </row>
    <row r="146" spans="2:26" ht="13.5">
      <c r="B146" s="122"/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  <c r="Z146" s="122"/>
    </row>
    <row r="147" spans="2:26" ht="13.5">
      <c r="B147" s="122"/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</row>
    <row r="148" spans="2:26" ht="13.5">
      <c r="B148" s="122"/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</row>
    <row r="149" spans="2:26" ht="13.5">
      <c r="B149" s="122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</row>
    <row r="150" spans="2:26" ht="13.5">
      <c r="B150" s="122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</row>
    <row r="151" spans="2:26" ht="13.5">
      <c r="B151" s="122"/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</row>
    <row r="152" spans="2:26" ht="13.5">
      <c r="B152" s="122"/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</row>
    <row r="153" spans="2:26" ht="13.5">
      <c r="B153" s="122"/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  <c r="Z153" s="122"/>
    </row>
    <row r="154" spans="2:26" ht="13.5"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</row>
    <row r="155" spans="2:26" ht="13.5">
      <c r="B155" s="122"/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  <c r="Z155" s="122"/>
    </row>
    <row r="156" spans="2:26" ht="13.5">
      <c r="B156" s="122"/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</row>
    <row r="157" spans="2:26" ht="13.5">
      <c r="B157" s="122"/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  <c r="T157" s="122"/>
      <c r="U157" s="122"/>
      <c r="V157" s="122"/>
      <c r="W157" s="122"/>
      <c r="X157" s="122"/>
      <c r="Y157" s="122"/>
      <c r="Z157" s="122"/>
    </row>
    <row r="158" spans="2:26" ht="13.5">
      <c r="B158" s="122"/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  <c r="T158" s="122"/>
      <c r="U158" s="122"/>
      <c r="V158" s="122"/>
      <c r="W158" s="122"/>
      <c r="X158" s="122"/>
      <c r="Y158" s="122"/>
      <c r="Z158" s="122"/>
    </row>
    <row r="159" spans="2:26" ht="13.5">
      <c r="B159" s="122"/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  <c r="Y159" s="122"/>
      <c r="Z159" s="122"/>
    </row>
    <row r="160" spans="2:26" ht="13.5">
      <c r="B160" s="122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2"/>
      <c r="Z160" s="122"/>
    </row>
    <row r="161" spans="2:26" ht="13.5">
      <c r="B161" s="122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  <c r="Z161" s="122"/>
    </row>
    <row r="162" spans="2:26" ht="13.5">
      <c r="B162" s="122"/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</row>
    <row r="163" spans="2:26" ht="13.5">
      <c r="B163" s="122"/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</row>
    <row r="164" spans="2:26" ht="13.5">
      <c r="B164" s="122"/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</row>
    <row r="165" spans="2:26" ht="13.5">
      <c r="B165" s="122"/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  <c r="Z165" s="122"/>
    </row>
  </sheetData>
  <mergeCells count="201">
    <mergeCell ref="B38:F38"/>
    <mergeCell ref="G42:K42"/>
    <mergeCell ref="L42:N42"/>
    <mergeCell ref="O42:W42"/>
    <mergeCell ref="G40:K40"/>
    <mergeCell ref="L40:N40"/>
    <mergeCell ref="O40:W40"/>
    <mergeCell ref="G39:K39"/>
    <mergeCell ref="L39:N39"/>
    <mergeCell ref="O39:W39"/>
    <mergeCell ref="X42:Z42"/>
    <mergeCell ref="G41:K41"/>
    <mergeCell ref="L41:N41"/>
    <mergeCell ref="O41:W41"/>
    <mergeCell ref="X41:Z41"/>
    <mergeCell ref="X40:Z40"/>
    <mergeCell ref="G38:K38"/>
    <mergeCell ref="L38:N38"/>
    <mergeCell ref="O38:W38"/>
    <mergeCell ref="X38:Z38"/>
    <mergeCell ref="X39:Z39"/>
    <mergeCell ref="X35:Z35"/>
    <mergeCell ref="G34:K34"/>
    <mergeCell ref="L31:N31"/>
    <mergeCell ref="L35:N35"/>
    <mergeCell ref="O33:W33"/>
    <mergeCell ref="X33:Z33"/>
    <mergeCell ref="L34:N34"/>
    <mergeCell ref="O34:W34"/>
    <mergeCell ref="X34:Z34"/>
    <mergeCell ref="X31:Z31"/>
    <mergeCell ref="B25:F25"/>
    <mergeCell ref="G25:K25"/>
    <mergeCell ref="C33:F33"/>
    <mergeCell ref="C34:F34"/>
    <mergeCell ref="G31:K31"/>
    <mergeCell ref="G32:K32"/>
    <mergeCell ref="G33:K33"/>
    <mergeCell ref="B30:F30"/>
    <mergeCell ref="G30:K30"/>
    <mergeCell ref="B28:F28"/>
    <mergeCell ref="O24:W24"/>
    <mergeCell ref="X24:Z24"/>
    <mergeCell ref="L32:N32"/>
    <mergeCell ref="O32:W32"/>
    <mergeCell ref="X32:Z32"/>
    <mergeCell ref="O25:W25"/>
    <mergeCell ref="X25:Z25"/>
    <mergeCell ref="O26:W26"/>
    <mergeCell ref="L30:N30"/>
    <mergeCell ref="L28:N28"/>
    <mergeCell ref="X22:Z22"/>
    <mergeCell ref="L20:N20"/>
    <mergeCell ref="B23:F23"/>
    <mergeCell ref="G23:K23"/>
    <mergeCell ref="L23:N23"/>
    <mergeCell ref="O23:W23"/>
    <mergeCell ref="X23:Z23"/>
    <mergeCell ref="L22:N22"/>
    <mergeCell ref="B22:F22"/>
    <mergeCell ref="G22:K22"/>
    <mergeCell ref="B21:F21"/>
    <mergeCell ref="L18:N18"/>
    <mergeCell ref="O21:W21"/>
    <mergeCell ref="B18:F18"/>
    <mergeCell ref="B20:F20"/>
    <mergeCell ref="O19:W19"/>
    <mergeCell ref="X21:Z21"/>
    <mergeCell ref="G20:K20"/>
    <mergeCell ref="L8:N8"/>
    <mergeCell ref="L9:N9"/>
    <mergeCell ref="O18:W18"/>
    <mergeCell ref="L15:N15"/>
    <mergeCell ref="G9:K9"/>
    <mergeCell ref="G10:K10"/>
    <mergeCell ref="G11:K11"/>
    <mergeCell ref="G12:K12"/>
    <mergeCell ref="L16:N16"/>
    <mergeCell ref="L26:N26"/>
    <mergeCell ref="O20:W20"/>
    <mergeCell ref="G17:K17"/>
    <mergeCell ref="G21:K21"/>
    <mergeCell ref="L21:N21"/>
    <mergeCell ref="G24:K24"/>
    <mergeCell ref="L24:N24"/>
    <mergeCell ref="O16:W16"/>
    <mergeCell ref="O22:W22"/>
    <mergeCell ref="B37:F37"/>
    <mergeCell ref="L37:N37"/>
    <mergeCell ref="O30:W30"/>
    <mergeCell ref="C31:F31"/>
    <mergeCell ref="C32:F32"/>
    <mergeCell ref="O31:W31"/>
    <mergeCell ref="C35:F35"/>
    <mergeCell ref="G35:K35"/>
    <mergeCell ref="O35:W35"/>
    <mergeCell ref="L33:N33"/>
    <mergeCell ref="L29:N29"/>
    <mergeCell ref="L25:N25"/>
    <mergeCell ref="G37:K37"/>
    <mergeCell ref="G18:K18"/>
    <mergeCell ref="G26:K26"/>
    <mergeCell ref="L19:N19"/>
    <mergeCell ref="G28:K28"/>
    <mergeCell ref="B26:F26"/>
    <mergeCell ref="B27:F27"/>
    <mergeCell ref="G27:K27"/>
    <mergeCell ref="B36:F36"/>
    <mergeCell ref="G36:K36"/>
    <mergeCell ref="B29:F29"/>
    <mergeCell ref="G29:K29"/>
    <mergeCell ref="B6:F7"/>
    <mergeCell ref="O7:W7"/>
    <mergeCell ref="L14:N14"/>
    <mergeCell ref="G14:K14"/>
    <mergeCell ref="B10:F11"/>
    <mergeCell ref="G13:K13"/>
    <mergeCell ref="G8:K8"/>
    <mergeCell ref="L13:N13"/>
    <mergeCell ref="L7:N7"/>
    <mergeCell ref="L12:N12"/>
    <mergeCell ref="A1:Z1"/>
    <mergeCell ref="X6:Z6"/>
    <mergeCell ref="X10:Z10"/>
    <mergeCell ref="X14:Z14"/>
    <mergeCell ref="X5:Z5"/>
    <mergeCell ref="O5:W5"/>
    <mergeCell ref="B5:F5"/>
    <mergeCell ref="G5:K5"/>
    <mergeCell ref="L5:N5"/>
    <mergeCell ref="L6:N6"/>
    <mergeCell ref="A2:Z2"/>
    <mergeCell ref="L3:N3"/>
    <mergeCell ref="O28:W28"/>
    <mergeCell ref="X15:Z15"/>
    <mergeCell ref="D3:K3"/>
    <mergeCell ref="X7:Z7"/>
    <mergeCell ref="X11:Z11"/>
    <mergeCell ref="O6:W6"/>
    <mergeCell ref="G6:K6"/>
    <mergeCell ref="G7:K7"/>
    <mergeCell ref="B44:F44"/>
    <mergeCell ref="B45:F45"/>
    <mergeCell ref="G43:K43"/>
    <mergeCell ref="G44:K44"/>
    <mergeCell ref="G45:K45"/>
    <mergeCell ref="B43:F43"/>
    <mergeCell ref="L45:N45"/>
    <mergeCell ref="L43:N43"/>
    <mergeCell ref="L44:N44"/>
    <mergeCell ref="X18:Z18"/>
    <mergeCell ref="X20:Z20"/>
    <mergeCell ref="X37:Z37"/>
    <mergeCell ref="X44:Z44"/>
    <mergeCell ref="X45:Z45"/>
    <mergeCell ref="X43:Z43"/>
    <mergeCell ref="X29:Z29"/>
    <mergeCell ref="X30:Z30"/>
    <mergeCell ref="X26:Z26"/>
    <mergeCell ref="O45:W45"/>
    <mergeCell ref="O44:W44"/>
    <mergeCell ref="O43:W43"/>
    <mergeCell ref="O37:W37"/>
    <mergeCell ref="O29:W29"/>
    <mergeCell ref="X28:Z28"/>
    <mergeCell ref="X27:Z27"/>
    <mergeCell ref="O27:W27"/>
    <mergeCell ref="L11:N11"/>
    <mergeCell ref="L10:N10"/>
    <mergeCell ref="L27:N27"/>
    <mergeCell ref="B14:F15"/>
    <mergeCell ref="G15:K15"/>
    <mergeCell ref="G16:K16"/>
    <mergeCell ref="B16:F17"/>
    <mergeCell ref="L17:N17"/>
    <mergeCell ref="B19:F19"/>
    <mergeCell ref="G19:K19"/>
    <mergeCell ref="O12:W12"/>
    <mergeCell ref="O13:W13"/>
    <mergeCell ref="O10:W10"/>
    <mergeCell ref="O11:W11"/>
    <mergeCell ref="X19:Z19"/>
    <mergeCell ref="O3:X3"/>
    <mergeCell ref="L36:N36"/>
    <mergeCell ref="O36:W36"/>
    <mergeCell ref="X36:Z36"/>
    <mergeCell ref="O8:W8"/>
    <mergeCell ref="O17:W17"/>
    <mergeCell ref="O14:W14"/>
    <mergeCell ref="O15:W15"/>
    <mergeCell ref="O9:W9"/>
    <mergeCell ref="X46:Z46"/>
    <mergeCell ref="B47:F47"/>
    <mergeCell ref="G47:K47"/>
    <mergeCell ref="L47:N47"/>
    <mergeCell ref="O47:W47"/>
    <mergeCell ref="X47:Z47"/>
    <mergeCell ref="B46:F46"/>
    <mergeCell ref="G46:K46"/>
    <mergeCell ref="L46:N46"/>
    <mergeCell ref="O46:W46"/>
  </mergeCells>
  <printOptions/>
  <pageMargins left="1.062992125984252" right="0.6692913385826772" top="0.5905511811023623" bottom="0.6692913385826772" header="0.3937007874015748" footer="0.3937007874015748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Z61"/>
  <sheetViews>
    <sheetView showGridLines="0" view="pageBreakPreview" zoomScale="90" zoomScaleSheetLayoutView="90" workbookViewId="0" topLeftCell="A7">
      <selection activeCell="I26" sqref="I26:S26"/>
    </sheetView>
  </sheetViews>
  <sheetFormatPr defaultColWidth="8.88671875" defaultRowHeight="13.5"/>
  <cols>
    <col min="1" max="1" width="1.77734375" style="0" customWidth="1"/>
    <col min="2" max="26" width="2.77734375" style="0" customWidth="1"/>
    <col min="27" max="27" width="1.77734375" style="0" customWidth="1"/>
    <col min="28" max="52" width="2.77734375" style="0" customWidth="1"/>
    <col min="53" max="53" width="1.77734375" style="0" customWidth="1"/>
    <col min="54" max="78" width="2.77734375" style="0" customWidth="1"/>
    <col min="79" max="79" width="1.77734375" style="0" customWidth="1"/>
    <col min="80" max="104" width="2.77734375" style="0" customWidth="1"/>
    <col min="105" max="105" width="1.77734375" style="0" customWidth="1"/>
    <col min="106" max="130" width="2.77734375" style="0" customWidth="1"/>
  </cols>
  <sheetData>
    <row r="1" spans="1:130" ht="4.5" customHeight="1">
      <c r="A1" s="2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2"/>
      <c r="AH1" s="2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2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2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2"/>
      <c r="DB1" s="2"/>
      <c r="DC1" s="2"/>
      <c r="DD1" s="2"/>
      <c r="DE1" s="2"/>
      <c r="DF1" s="2"/>
      <c r="DG1" s="2"/>
      <c r="DH1" s="2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</row>
    <row r="2" spans="1:130" ht="30" customHeight="1" thickBot="1">
      <c r="A2" s="2"/>
      <c r="B2" s="350" t="s">
        <v>0</v>
      </c>
      <c r="C2" s="351"/>
      <c r="D2" s="351"/>
      <c r="E2" s="351"/>
      <c r="F2" s="352"/>
      <c r="G2" s="350" t="s">
        <v>1</v>
      </c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2"/>
      <c r="V2" s="350" t="s">
        <v>2</v>
      </c>
      <c r="W2" s="351"/>
      <c r="X2" s="351"/>
      <c r="Y2" s="351"/>
      <c r="Z2" s="352"/>
      <c r="AA2" s="2"/>
      <c r="AB2" s="350" t="s">
        <v>0</v>
      </c>
      <c r="AC2" s="351"/>
      <c r="AD2" s="351"/>
      <c r="AE2" s="351"/>
      <c r="AF2" s="352"/>
      <c r="AG2" s="350" t="s">
        <v>1</v>
      </c>
      <c r="AH2" s="351"/>
      <c r="AI2" s="351"/>
      <c r="AJ2" s="351"/>
      <c r="AK2" s="351"/>
      <c r="AL2" s="351"/>
      <c r="AM2" s="351"/>
      <c r="AN2" s="351"/>
      <c r="AO2" s="351"/>
      <c r="AP2" s="351"/>
      <c r="AQ2" s="351"/>
      <c r="AR2" s="351"/>
      <c r="AS2" s="351"/>
      <c r="AT2" s="351"/>
      <c r="AU2" s="352"/>
      <c r="AV2" s="350" t="s">
        <v>2</v>
      </c>
      <c r="AW2" s="351"/>
      <c r="AX2" s="351"/>
      <c r="AY2" s="351"/>
      <c r="AZ2" s="352"/>
      <c r="BA2" s="2"/>
      <c r="BB2" s="350" t="s">
        <v>0</v>
      </c>
      <c r="BC2" s="351"/>
      <c r="BD2" s="351"/>
      <c r="BE2" s="351"/>
      <c r="BF2" s="352"/>
      <c r="BG2" s="350" t="s">
        <v>1</v>
      </c>
      <c r="BH2" s="351"/>
      <c r="BI2" s="351"/>
      <c r="BJ2" s="351"/>
      <c r="BK2" s="351"/>
      <c r="BL2" s="351"/>
      <c r="BM2" s="351"/>
      <c r="BN2" s="351"/>
      <c r="BO2" s="351"/>
      <c r="BP2" s="351"/>
      <c r="BQ2" s="351"/>
      <c r="BR2" s="351"/>
      <c r="BS2" s="351"/>
      <c r="BT2" s="351"/>
      <c r="BU2" s="352"/>
      <c r="BV2" s="350" t="s">
        <v>2</v>
      </c>
      <c r="BW2" s="351"/>
      <c r="BX2" s="351"/>
      <c r="BY2" s="351"/>
      <c r="BZ2" s="352"/>
      <c r="CA2" s="2"/>
      <c r="CB2" s="350" t="s">
        <v>0</v>
      </c>
      <c r="CC2" s="351"/>
      <c r="CD2" s="351"/>
      <c r="CE2" s="351"/>
      <c r="CF2" s="352"/>
      <c r="CG2" s="350" t="s">
        <v>1</v>
      </c>
      <c r="CH2" s="351"/>
      <c r="CI2" s="351"/>
      <c r="CJ2" s="351"/>
      <c r="CK2" s="351"/>
      <c r="CL2" s="351"/>
      <c r="CM2" s="351"/>
      <c r="CN2" s="351"/>
      <c r="CO2" s="351"/>
      <c r="CP2" s="351"/>
      <c r="CQ2" s="351"/>
      <c r="CR2" s="351"/>
      <c r="CS2" s="351"/>
      <c r="CT2" s="351"/>
      <c r="CU2" s="352"/>
      <c r="CV2" s="350" t="s">
        <v>2</v>
      </c>
      <c r="CW2" s="351"/>
      <c r="CX2" s="351"/>
      <c r="CY2" s="351"/>
      <c r="CZ2" s="352"/>
      <c r="DA2" s="51"/>
      <c r="DB2" s="190" t="s">
        <v>0</v>
      </c>
      <c r="DC2" s="188"/>
      <c r="DD2" s="188"/>
      <c r="DE2" s="188"/>
      <c r="DF2" s="189"/>
      <c r="DG2" s="190" t="s">
        <v>1</v>
      </c>
      <c r="DH2" s="188"/>
      <c r="DI2" s="188"/>
      <c r="DJ2" s="188"/>
      <c r="DK2" s="188"/>
      <c r="DL2" s="188"/>
      <c r="DM2" s="188"/>
      <c r="DN2" s="188"/>
      <c r="DO2" s="188"/>
      <c r="DP2" s="188"/>
      <c r="DQ2" s="188"/>
      <c r="DR2" s="188"/>
      <c r="DS2" s="188"/>
      <c r="DT2" s="188"/>
      <c r="DU2" s="189"/>
      <c r="DV2" s="190" t="s">
        <v>2</v>
      </c>
      <c r="DW2" s="188"/>
      <c r="DX2" s="188"/>
      <c r="DY2" s="188"/>
      <c r="DZ2" s="189"/>
    </row>
    <row r="3" spans="1:130" ht="16.5" customHeight="1" thickTop="1">
      <c r="A3" s="2"/>
      <c r="B3" s="10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4"/>
      <c r="AA3" s="2"/>
      <c r="AB3" s="10"/>
      <c r="AC3" s="13"/>
      <c r="AD3" s="13"/>
      <c r="AE3" s="13"/>
      <c r="AF3" s="13"/>
      <c r="AG3" s="18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3"/>
      <c r="AV3" s="18"/>
      <c r="AW3" s="19"/>
      <c r="AX3" s="52"/>
      <c r="AY3" s="52"/>
      <c r="AZ3" s="53"/>
      <c r="BA3" s="2"/>
      <c r="BB3" s="10"/>
      <c r="BC3" s="13"/>
      <c r="BD3" s="13"/>
      <c r="BE3" s="13"/>
      <c r="BF3" s="13"/>
      <c r="BG3" s="18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3"/>
      <c r="BV3" s="18"/>
      <c r="BW3" s="19"/>
      <c r="BX3" s="52"/>
      <c r="BY3" s="52"/>
      <c r="BZ3" s="53"/>
      <c r="CA3" s="2"/>
      <c r="CB3" s="10"/>
      <c r="CC3" s="13"/>
      <c r="CD3" s="13"/>
      <c r="CE3" s="13"/>
      <c r="CF3" s="13"/>
      <c r="CG3" s="18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3"/>
      <c r="CV3" s="18"/>
      <c r="CW3" s="19"/>
      <c r="CX3" s="52"/>
      <c r="CY3" s="52"/>
      <c r="CZ3" s="53"/>
      <c r="DA3" s="2"/>
      <c r="DB3" s="18"/>
      <c r="DC3" s="52"/>
      <c r="DD3" s="52"/>
      <c r="DE3" s="52"/>
      <c r="DF3" s="52"/>
      <c r="DG3" s="18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3"/>
      <c r="DV3" s="18"/>
      <c r="DW3" s="19"/>
      <c r="DX3" s="52"/>
      <c r="DY3" s="52"/>
      <c r="DZ3" s="53"/>
    </row>
    <row r="4" spans="1:130" ht="16.5" customHeight="1">
      <c r="A4" s="2"/>
      <c r="B4" s="5"/>
      <c r="C4" s="2"/>
      <c r="D4" s="2"/>
      <c r="E4" s="2"/>
      <c r="F4" s="2"/>
      <c r="G4" s="1"/>
      <c r="H4" s="408" t="s">
        <v>74</v>
      </c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16"/>
      <c r="V4" s="16"/>
      <c r="W4" s="46"/>
      <c r="X4" s="46"/>
      <c r="Y4" s="46"/>
      <c r="Z4" s="6"/>
      <c r="AA4" s="2"/>
      <c r="AB4" s="277" t="s">
        <v>171</v>
      </c>
      <c r="AC4" s="278"/>
      <c r="AD4" s="278"/>
      <c r="AE4" s="278"/>
      <c r="AF4" s="278"/>
      <c r="AG4" s="15"/>
      <c r="AH4" s="16" t="s">
        <v>172</v>
      </c>
      <c r="AI4" s="20" t="s">
        <v>23</v>
      </c>
      <c r="AJ4" s="276">
        <f>R20</f>
        <v>0.1</v>
      </c>
      <c r="AK4" s="276"/>
      <c r="AL4" s="16" t="s">
        <v>173</v>
      </c>
      <c r="AM4" s="276">
        <f>X13+X14+X15+R20</f>
        <v>3.35</v>
      </c>
      <c r="AN4" s="276"/>
      <c r="AO4" s="20" t="s">
        <v>19</v>
      </c>
      <c r="AP4" s="16" t="s">
        <v>173</v>
      </c>
      <c r="AQ4" s="276">
        <f>Q8</f>
        <v>0</v>
      </c>
      <c r="AR4" s="276"/>
      <c r="AS4" s="20"/>
      <c r="AT4" s="16"/>
      <c r="AU4" s="17"/>
      <c r="AV4" s="15"/>
      <c r="AW4" s="21"/>
      <c r="AX4" s="16"/>
      <c r="AY4" s="16"/>
      <c r="AZ4" s="17"/>
      <c r="BA4" s="2"/>
      <c r="BB4" s="272" t="s">
        <v>215</v>
      </c>
      <c r="BC4" s="273"/>
      <c r="BD4" s="273"/>
      <c r="BE4" s="273"/>
      <c r="BF4" s="273"/>
      <c r="BG4" s="15"/>
      <c r="BH4" s="54" t="s">
        <v>137</v>
      </c>
      <c r="BI4" s="274" t="s">
        <v>45</v>
      </c>
      <c r="BJ4" s="274"/>
      <c r="BK4" s="274">
        <f>X17</f>
        <v>4.35</v>
      </c>
      <c r="BL4" s="274"/>
      <c r="BM4" s="35">
        <v>2</v>
      </c>
      <c r="BN4" s="55" t="s">
        <v>38</v>
      </c>
      <c r="BO4" s="276">
        <f>X17*X21</f>
        <v>0.087</v>
      </c>
      <c r="BP4" s="276"/>
      <c r="BQ4" s="35">
        <v>2</v>
      </c>
      <c r="BR4" s="54" t="s">
        <v>39</v>
      </c>
      <c r="BS4" s="25"/>
      <c r="BT4" s="25"/>
      <c r="BU4" s="40"/>
      <c r="BV4" s="5"/>
      <c r="BW4" s="9"/>
      <c r="BX4" s="2"/>
      <c r="BY4" s="2"/>
      <c r="BZ4" s="6"/>
      <c r="CA4" s="2"/>
      <c r="CB4" s="277" t="s">
        <v>195</v>
      </c>
      <c r="CC4" s="278"/>
      <c r="CD4" s="278"/>
      <c r="CE4" s="278"/>
      <c r="CF4" s="278"/>
      <c r="CG4" s="60"/>
      <c r="CH4" s="16" t="s">
        <v>23</v>
      </c>
      <c r="CI4" s="276">
        <v>10</v>
      </c>
      <c r="CJ4" s="276"/>
      <c r="CK4" s="16" t="s">
        <v>21</v>
      </c>
      <c r="CL4" s="16" t="s">
        <v>32</v>
      </c>
      <c r="CM4" s="16"/>
      <c r="CN4" s="273" t="s">
        <v>33</v>
      </c>
      <c r="CO4" s="273"/>
      <c r="CP4" s="16" t="s">
        <v>19</v>
      </c>
      <c r="CQ4" s="1"/>
      <c r="CR4" s="1"/>
      <c r="CS4" s="1"/>
      <c r="CT4" s="1"/>
      <c r="CU4" s="69"/>
      <c r="CV4" s="60"/>
      <c r="CW4" s="68"/>
      <c r="CX4" s="1"/>
      <c r="CY4" s="1"/>
      <c r="CZ4" s="69"/>
      <c r="DA4" s="2"/>
      <c r="DB4" s="277" t="s">
        <v>197</v>
      </c>
      <c r="DC4" s="278"/>
      <c r="DD4" s="278"/>
      <c r="DE4" s="278"/>
      <c r="DF4" s="278"/>
      <c r="DG4" s="60"/>
      <c r="DH4" s="16" t="s">
        <v>160</v>
      </c>
      <c r="DI4" s="273" t="s">
        <v>167</v>
      </c>
      <c r="DJ4" s="273"/>
      <c r="DK4" s="273"/>
      <c r="DL4" s="273"/>
      <c r="DM4" s="16"/>
      <c r="DN4" s="16"/>
      <c r="DO4" s="16"/>
      <c r="DP4" s="1"/>
      <c r="DQ4" s="1"/>
      <c r="DR4" s="1"/>
      <c r="DS4" s="1"/>
      <c r="DT4" s="1"/>
      <c r="DU4" s="69"/>
      <c r="DV4" s="60"/>
      <c r="DW4" s="68"/>
      <c r="DX4" s="1"/>
      <c r="DY4" s="1"/>
      <c r="DZ4" s="69"/>
    </row>
    <row r="5" spans="1:130" ht="16.5" customHeight="1">
      <c r="A5" s="2"/>
      <c r="B5" s="5"/>
      <c r="C5" s="2"/>
      <c r="D5" s="2"/>
      <c r="E5" s="45"/>
      <c r="F5" s="2"/>
      <c r="G5" s="1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20"/>
      <c r="V5" s="16"/>
      <c r="W5" s="46"/>
      <c r="X5" s="46"/>
      <c r="Y5" s="46"/>
      <c r="Z5" s="6"/>
      <c r="AA5" s="2"/>
      <c r="AB5" s="277"/>
      <c r="AC5" s="278"/>
      <c r="AD5" s="278"/>
      <c r="AE5" s="278"/>
      <c r="AF5" s="278"/>
      <c r="AG5" s="15"/>
      <c r="AH5" s="22"/>
      <c r="AI5" s="1"/>
      <c r="AJ5" s="1"/>
      <c r="AK5" s="1"/>
      <c r="AL5" s="16"/>
      <c r="AM5" s="16"/>
      <c r="AN5" s="16"/>
      <c r="AO5" s="16"/>
      <c r="AP5" s="16"/>
      <c r="AQ5" s="16"/>
      <c r="AR5" s="16" t="s">
        <v>174</v>
      </c>
      <c r="AS5" s="276">
        <f>ROUND(AJ4*AM4*AQ4,2)</f>
        <v>0</v>
      </c>
      <c r="AT5" s="276"/>
      <c r="AU5" s="279"/>
      <c r="AV5" s="272" t="s">
        <v>57</v>
      </c>
      <c r="AW5" s="280"/>
      <c r="AX5" s="276">
        <f>ROUND(AS5,2)</f>
        <v>0</v>
      </c>
      <c r="AY5" s="276"/>
      <c r="AZ5" s="279"/>
      <c r="BA5" s="2"/>
      <c r="BB5" s="5"/>
      <c r="BC5" s="2"/>
      <c r="BD5" s="2"/>
      <c r="BE5" s="2"/>
      <c r="BF5" s="2"/>
      <c r="BG5" s="15"/>
      <c r="BH5" s="16"/>
      <c r="BI5" s="20"/>
      <c r="BJ5" s="20"/>
      <c r="BK5" s="16"/>
      <c r="BL5" s="25"/>
      <c r="BM5" s="25"/>
      <c r="BN5" s="56"/>
      <c r="BO5" s="16"/>
      <c r="BP5" s="2"/>
      <c r="BQ5" s="2"/>
      <c r="BR5" s="16" t="s">
        <v>16</v>
      </c>
      <c r="BS5" s="276">
        <f>ROUND(SQRT(BK4^BM4+BO4^BQ4),2)</f>
        <v>4.35</v>
      </c>
      <c r="BT5" s="276"/>
      <c r="BU5" s="279"/>
      <c r="BV5" s="5"/>
      <c r="BW5" s="9"/>
      <c r="BX5" s="2"/>
      <c r="BY5" s="2"/>
      <c r="BZ5" s="6"/>
      <c r="CA5" s="2"/>
      <c r="CB5" s="277"/>
      <c r="CC5" s="278"/>
      <c r="CD5" s="278"/>
      <c r="CE5" s="278"/>
      <c r="CF5" s="278"/>
      <c r="CG5" s="93"/>
      <c r="CH5" s="16"/>
      <c r="CI5" s="274">
        <f>Q8</f>
        <v>0</v>
      </c>
      <c r="CJ5" s="274"/>
      <c r="CK5" s="16" t="s">
        <v>47</v>
      </c>
      <c r="CL5" s="274">
        <f>CI4</f>
        <v>10</v>
      </c>
      <c r="CM5" s="274"/>
      <c r="CN5" s="1"/>
      <c r="CO5" s="1"/>
      <c r="CP5" s="1"/>
      <c r="CQ5" s="1"/>
      <c r="CR5" s="54" t="s">
        <v>30</v>
      </c>
      <c r="CS5" s="284" t="str">
        <f>IF(ROUND(CI5/CL5-1,0)&gt;0,ROUND(CI5/CL5-1,0),"0")</f>
        <v>0</v>
      </c>
      <c r="CT5" s="284"/>
      <c r="CU5" s="361"/>
      <c r="CV5" s="57"/>
      <c r="CW5" s="58"/>
      <c r="CX5" s="56"/>
      <c r="CY5" s="56"/>
      <c r="CZ5" s="59"/>
      <c r="DA5" s="2"/>
      <c r="DB5" s="277"/>
      <c r="DC5" s="278"/>
      <c r="DD5" s="278"/>
      <c r="DE5" s="278"/>
      <c r="DF5" s="278"/>
      <c r="DG5" s="60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69"/>
      <c r="DV5" s="60"/>
      <c r="DW5" s="68"/>
      <c r="DX5" s="1"/>
      <c r="DY5" s="1"/>
      <c r="DZ5" s="69"/>
    </row>
    <row r="6" spans="1:130" ht="16.5" customHeight="1">
      <c r="A6" s="2"/>
      <c r="B6" s="5"/>
      <c r="C6" s="2"/>
      <c r="D6" s="2"/>
      <c r="E6" s="2"/>
      <c r="F6" s="410"/>
      <c r="G6" s="410"/>
      <c r="H6" s="410"/>
      <c r="I6" s="410"/>
      <c r="J6" s="410"/>
      <c r="K6" s="410"/>
      <c r="L6" s="410"/>
      <c r="M6" s="410"/>
      <c r="N6" s="409"/>
      <c r="O6" s="411"/>
      <c r="P6" s="411"/>
      <c r="Q6" s="411"/>
      <c r="R6" s="411"/>
      <c r="S6" s="411"/>
      <c r="T6" s="411"/>
      <c r="U6" s="411"/>
      <c r="V6" s="411"/>
      <c r="W6" s="411"/>
      <c r="X6" s="4"/>
      <c r="Y6" s="4"/>
      <c r="Z6" s="11"/>
      <c r="AA6" s="2"/>
      <c r="AB6" s="272" t="s">
        <v>175</v>
      </c>
      <c r="AC6" s="273"/>
      <c r="AD6" s="273"/>
      <c r="AE6" s="273"/>
      <c r="AF6" s="273"/>
      <c r="AG6" s="15"/>
      <c r="AH6" s="16"/>
      <c r="AI6" s="20"/>
      <c r="AJ6" s="20"/>
      <c r="AK6" s="16"/>
      <c r="AL6" s="20"/>
      <c r="AM6" s="20"/>
      <c r="AN6" s="16"/>
      <c r="AO6" s="16"/>
      <c r="AP6" s="16"/>
      <c r="AQ6" s="16"/>
      <c r="AR6" s="16"/>
      <c r="AS6" s="20"/>
      <c r="AT6" s="20"/>
      <c r="AU6" s="24"/>
      <c r="AV6" s="60"/>
      <c r="AW6" s="68"/>
      <c r="AX6" s="1"/>
      <c r="AY6" s="1"/>
      <c r="AZ6" s="69"/>
      <c r="BA6" s="2"/>
      <c r="BB6" s="15"/>
      <c r="BC6" s="16"/>
      <c r="BD6" s="16"/>
      <c r="BE6" s="16"/>
      <c r="BF6" s="16"/>
      <c r="BG6" s="15"/>
      <c r="BH6" s="12" t="s">
        <v>41</v>
      </c>
      <c r="BI6" s="16" t="s">
        <v>24</v>
      </c>
      <c r="BJ6" s="54" t="s">
        <v>137</v>
      </c>
      <c r="BK6" s="54" t="s">
        <v>34</v>
      </c>
      <c r="BL6" s="274">
        <f>Q8</f>
        <v>0</v>
      </c>
      <c r="BM6" s="274"/>
      <c r="BN6" s="16" t="s">
        <v>39</v>
      </c>
      <c r="BO6" s="16"/>
      <c r="BP6" s="1"/>
      <c r="BQ6" s="1"/>
      <c r="BR6" s="1"/>
      <c r="BS6" s="1"/>
      <c r="BT6" s="1"/>
      <c r="BU6" s="69"/>
      <c r="BV6" s="5"/>
      <c r="BW6" s="9"/>
      <c r="BX6" s="2"/>
      <c r="BY6" s="2"/>
      <c r="BZ6" s="6"/>
      <c r="CA6" s="2"/>
      <c r="CB6" s="60"/>
      <c r="CC6" s="1"/>
      <c r="CD6" s="1"/>
      <c r="CE6" s="1"/>
      <c r="CF6" s="1"/>
      <c r="CG6" s="60"/>
      <c r="CH6" s="16" t="s">
        <v>43</v>
      </c>
      <c r="CI6" s="273" t="s">
        <v>29</v>
      </c>
      <c r="CJ6" s="273"/>
      <c r="CK6" s="273"/>
      <c r="CL6" s="273"/>
      <c r="CM6" s="273"/>
      <c r="CN6" s="273"/>
      <c r="CO6" s="273"/>
      <c r="CP6" s="1"/>
      <c r="CQ6" s="1"/>
      <c r="CR6" s="1"/>
      <c r="CS6" s="1"/>
      <c r="CT6" s="1"/>
      <c r="CU6" s="69"/>
      <c r="CV6" s="60"/>
      <c r="CW6" s="68"/>
      <c r="CX6" s="1"/>
      <c r="CY6" s="1"/>
      <c r="CZ6" s="69"/>
      <c r="DA6" s="2"/>
      <c r="DB6" s="272"/>
      <c r="DC6" s="273"/>
      <c r="DD6" s="273"/>
      <c r="DE6" s="273"/>
      <c r="DF6" s="273"/>
      <c r="DG6" s="60"/>
      <c r="DH6" s="16" t="s">
        <v>157</v>
      </c>
      <c r="DI6" s="276">
        <f>CI7</f>
        <v>4.85</v>
      </c>
      <c r="DJ6" s="273"/>
      <c r="DK6" s="54" t="s">
        <v>159</v>
      </c>
      <c r="DL6" s="290">
        <v>16</v>
      </c>
      <c r="DM6" s="290"/>
      <c r="DN6" s="54" t="s">
        <v>159</v>
      </c>
      <c r="DO6" s="274">
        <f>Q8</f>
        <v>0</v>
      </c>
      <c r="DP6" s="274"/>
      <c r="DQ6" s="54"/>
      <c r="DR6" s="1"/>
      <c r="DS6" s="1"/>
      <c r="DT6" s="1"/>
      <c r="DU6" s="69"/>
      <c r="DV6" s="60"/>
      <c r="DW6" s="68"/>
      <c r="DX6" s="1"/>
      <c r="DY6" s="1"/>
      <c r="DZ6" s="69"/>
    </row>
    <row r="7" spans="1:130" ht="16.5" customHeight="1">
      <c r="A7" s="2"/>
      <c r="B7" s="5"/>
      <c r="C7" s="2"/>
      <c r="D7" s="2"/>
      <c r="E7" s="2"/>
      <c r="F7" s="410"/>
      <c r="G7" s="410"/>
      <c r="H7" s="410"/>
      <c r="I7" s="410"/>
      <c r="J7" s="410"/>
      <c r="K7" s="410"/>
      <c r="L7" s="410"/>
      <c r="M7" s="410"/>
      <c r="N7" s="409"/>
      <c r="O7" s="411"/>
      <c r="P7" s="411"/>
      <c r="Q7" s="411"/>
      <c r="R7" s="411"/>
      <c r="S7" s="411"/>
      <c r="T7" s="411"/>
      <c r="U7" s="411"/>
      <c r="V7" s="411"/>
      <c r="W7" s="411"/>
      <c r="X7" s="2"/>
      <c r="Y7" s="2"/>
      <c r="Z7" s="6"/>
      <c r="AA7" s="2"/>
      <c r="AB7" s="48"/>
      <c r="AC7" s="49"/>
      <c r="AD7" s="49"/>
      <c r="AE7" s="49"/>
      <c r="AF7" s="49"/>
      <c r="AG7" s="70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52"/>
      <c r="AV7" s="70"/>
      <c r="AW7" s="73"/>
      <c r="AX7" s="71"/>
      <c r="AY7" s="71"/>
      <c r="AZ7" s="72"/>
      <c r="BA7" s="2"/>
      <c r="BB7" s="5"/>
      <c r="BC7" s="2"/>
      <c r="BD7" s="2"/>
      <c r="BE7" s="2"/>
      <c r="BF7" s="2"/>
      <c r="BG7" s="15"/>
      <c r="BH7" s="1"/>
      <c r="BI7" s="1"/>
      <c r="BJ7" s="1"/>
      <c r="BK7" s="1"/>
      <c r="BL7" s="1"/>
      <c r="BM7" s="1"/>
      <c r="BN7" s="1"/>
      <c r="BO7" s="16"/>
      <c r="BP7" s="276"/>
      <c r="BQ7" s="276"/>
      <c r="BR7" s="54" t="s">
        <v>36</v>
      </c>
      <c r="BS7" s="274">
        <f>ROUND(BS5*BL6,2)</f>
        <v>0</v>
      </c>
      <c r="BT7" s="274"/>
      <c r="BU7" s="275"/>
      <c r="BV7" s="5"/>
      <c r="BW7" s="9"/>
      <c r="BX7" s="2"/>
      <c r="BY7" s="2"/>
      <c r="BZ7" s="6"/>
      <c r="CA7" s="2"/>
      <c r="CB7" s="60"/>
      <c r="CC7" s="1"/>
      <c r="CD7" s="1"/>
      <c r="CE7" s="1"/>
      <c r="CF7" s="1"/>
      <c r="CG7" s="60"/>
      <c r="CH7" s="16" t="s">
        <v>137</v>
      </c>
      <c r="CI7" s="276">
        <f>AS15+AS32</f>
        <v>4.85</v>
      </c>
      <c r="CJ7" s="273"/>
      <c r="CK7" s="54" t="s">
        <v>31</v>
      </c>
      <c r="CL7" s="284" t="str">
        <f>CS5</f>
        <v>0</v>
      </c>
      <c r="CM7" s="284"/>
      <c r="CN7" s="1"/>
      <c r="CO7" s="1"/>
      <c r="CP7" s="1"/>
      <c r="CQ7" s="1"/>
      <c r="CR7" s="54" t="s">
        <v>30</v>
      </c>
      <c r="CS7" s="274">
        <f>ROUND(CI7*CL7,2)</f>
        <v>0</v>
      </c>
      <c r="CT7" s="274"/>
      <c r="CU7" s="275"/>
      <c r="CV7" s="60"/>
      <c r="CW7" s="68"/>
      <c r="CX7" s="1"/>
      <c r="CY7" s="1"/>
      <c r="CZ7" s="69"/>
      <c r="DA7" s="2"/>
      <c r="DB7" s="60"/>
      <c r="DC7" s="1"/>
      <c r="DD7" s="1"/>
      <c r="DE7" s="1"/>
      <c r="DF7" s="1"/>
      <c r="DG7" s="60"/>
      <c r="DH7" s="1"/>
      <c r="DI7" s="1"/>
      <c r="DJ7" s="1"/>
      <c r="DK7" s="1"/>
      <c r="DL7" s="1"/>
      <c r="DM7" s="1"/>
      <c r="DN7" s="1"/>
      <c r="DO7" s="1"/>
      <c r="DP7" s="1"/>
      <c r="DQ7" s="1"/>
      <c r="DR7" s="54" t="s">
        <v>158</v>
      </c>
      <c r="DS7" s="291">
        <f>ROUNDUP(DI6*DL6*DO6,0)</f>
        <v>0</v>
      </c>
      <c r="DT7" s="291"/>
      <c r="DU7" s="292"/>
      <c r="DV7" s="60"/>
      <c r="DW7" s="68"/>
      <c r="DX7" s="1"/>
      <c r="DY7" s="1"/>
      <c r="DZ7" s="69"/>
    </row>
    <row r="8" spans="1:130" ht="16.5" customHeight="1">
      <c r="A8" s="2"/>
      <c r="B8" s="5"/>
      <c r="C8" s="2"/>
      <c r="D8" s="2"/>
      <c r="E8" s="2"/>
      <c r="F8" s="2"/>
      <c r="G8" s="16"/>
      <c r="H8" s="16"/>
      <c r="I8" s="1"/>
      <c r="J8" s="1"/>
      <c r="K8" s="1"/>
      <c r="L8" s="1"/>
      <c r="M8" s="1"/>
      <c r="N8" s="1"/>
      <c r="O8" s="1"/>
      <c r="P8" s="1"/>
      <c r="Q8" s="405">
        <f>O6-F6</f>
        <v>0</v>
      </c>
      <c r="R8" s="405"/>
      <c r="S8" s="405"/>
      <c r="T8" s="405"/>
      <c r="U8" s="405"/>
      <c r="V8" s="405"/>
      <c r="W8" s="405"/>
      <c r="X8" s="4"/>
      <c r="Y8" s="4"/>
      <c r="Z8" s="11"/>
      <c r="AA8" s="2"/>
      <c r="AB8" s="277" t="s">
        <v>176</v>
      </c>
      <c r="AC8" s="278"/>
      <c r="AD8" s="278"/>
      <c r="AE8" s="278"/>
      <c r="AF8" s="278"/>
      <c r="AG8" s="15"/>
      <c r="AH8" s="16" t="s">
        <v>172</v>
      </c>
      <c r="AI8" s="20" t="s">
        <v>177</v>
      </c>
      <c r="AJ8" s="276">
        <f>R20</f>
        <v>0.1</v>
      </c>
      <c r="AK8" s="276"/>
      <c r="AL8" s="16" t="s">
        <v>173</v>
      </c>
      <c r="AM8" s="276">
        <f>Q8+R20*2</f>
        <v>0.2</v>
      </c>
      <c r="AN8" s="276"/>
      <c r="AO8" s="20" t="s">
        <v>19</v>
      </c>
      <c r="AP8" s="54" t="s">
        <v>178</v>
      </c>
      <c r="AQ8" s="20" t="s">
        <v>23</v>
      </c>
      <c r="AR8" s="276">
        <f>R20</f>
        <v>0.1</v>
      </c>
      <c r="AS8" s="276"/>
      <c r="AT8" s="16" t="s">
        <v>173</v>
      </c>
      <c r="AU8" s="24"/>
      <c r="AV8" s="15"/>
      <c r="AW8" s="21"/>
      <c r="AX8" s="20"/>
      <c r="AY8" s="20"/>
      <c r="AZ8" s="24"/>
      <c r="BA8" s="2"/>
      <c r="BB8" s="5"/>
      <c r="BC8" s="2"/>
      <c r="BD8" s="2"/>
      <c r="BE8" s="2"/>
      <c r="BF8" s="2"/>
      <c r="BG8" s="15"/>
      <c r="BH8" s="16"/>
      <c r="BI8" s="16"/>
      <c r="BJ8" s="16"/>
      <c r="BK8" s="47"/>
      <c r="BL8" s="47"/>
      <c r="BM8" s="77"/>
      <c r="BN8" s="78"/>
      <c r="BO8" s="78"/>
      <c r="BP8" s="54"/>
      <c r="BQ8" s="55"/>
      <c r="BR8" s="1"/>
      <c r="BS8" s="1"/>
      <c r="BT8" s="1"/>
      <c r="BU8" s="69"/>
      <c r="BV8" s="272" t="s">
        <v>35</v>
      </c>
      <c r="BW8" s="280"/>
      <c r="BX8" s="276">
        <f>BS7</f>
        <v>0</v>
      </c>
      <c r="BY8" s="276"/>
      <c r="BZ8" s="279"/>
      <c r="CA8" s="2"/>
      <c r="CB8" s="60"/>
      <c r="CC8" s="1"/>
      <c r="CD8" s="1"/>
      <c r="CE8" s="1"/>
      <c r="CF8" s="1"/>
      <c r="CG8" s="60"/>
      <c r="CH8" s="16" t="s">
        <v>138</v>
      </c>
      <c r="CI8" s="378">
        <f>X14+R21</f>
        <v>1.018</v>
      </c>
      <c r="CJ8" s="378"/>
      <c r="CK8" s="54" t="s">
        <v>31</v>
      </c>
      <c r="CL8" s="274">
        <f>Q8</f>
        <v>0</v>
      </c>
      <c r="CM8" s="274"/>
      <c r="CN8" s="55"/>
      <c r="CO8" s="334"/>
      <c r="CP8" s="334"/>
      <c r="CQ8" s="54"/>
      <c r="CR8" s="274"/>
      <c r="CS8" s="274"/>
      <c r="CT8" s="1"/>
      <c r="CU8" s="69"/>
      <c r="CV8" s="60"/>
      <c r="CW8" s="68"/>
      <c r="CX8" s="1"/>
      <c r="CY8" s="1"/>
      <c r="CZ8" s="69"/>
      <c r="DA8" s="2"/>
      <c r="DB8" s="60"/>
      <c r="DC8" s="1"/>
      <c r="DD8" s="1"/>
      <c r="DE8" s="1"/>
      <c r="DF8" s="1"/>
      <c r="DG8" s="60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69"/>
      <c r="DV8" s="272" t="s">
        <v>161</v>
      </c>
      <c r="DW8" s="280"/>
      <c r="DX8" s="288">
        <f>DS7</f>
        <v>0</v>
      </c>
      <c r="DY8" s="288"/>
      <c r="DZ8" s="289"/>
    </row>
    <row r="9" spans="1:130" ht="16.5" customHeight="1">
      <c r="A9" s="2"/>
      <c r="B9" s="5"/>
      <c r="C9" s="407" t="s">
        <v>27</v>
      </c>
      <c r="D9" s="407"/>
      <c r="E9" s="407"/>
      <c r="F9" s="407"/>
      <c r="G9" s="407"/>
      <c r="H9" s="407"/>
      <c r="I9" s="407"/>
      <c r="J9" s="407"/>
      <c r="K9" s="407"/>
      <c r="L9" s="407"/>
      <c r="M9" s="407"/>
      <c r="O9" s="406">
        <v>5</v>
      </c>
      <c r="P9" s="406"/>
      <c r="Q9" s="406"/>
      <c r="R9" s="406"/>
      <c r="S9" s="406"/>
      <c r="T9" s="406"/>
      <c r="U9" s="406"/>
      <c r="Z9" s="6"/>
      <c r="AA9" s="2"/>
      <c r="AB9" s="277"/>
      <c r="AC9" s="278"/>
      <c r="AD9" s="278"/>
      <c r="AE9" s="278"/>
      <c r="AF9" s="278"/>
      <c r="AG9" s="15"/>
      <c r="AH9" s="1"/>
      <c r="AI9" s="276">
        <f>R20+X13+X14+X15</f>
        <v>3.35</v>
      </c>
      <c r="AJ9" s="276"/>
      <c r="AK9" s="20" t="s">
        <v>179</v>
      </c>
      <c r="AL9" s="54" t="s">
        <v>31</v>
      </c>
      <c r="AM9" s="284">
        <v>2</v>
      </c>
      <c r="AN9" s="284"/>
      <c r="AO9" s="1"/>
      <c r="AP9" s="1"/>
      <c r="AQ9" s="1"/>
      <c r="AR9" s="16" t="s">
        <v>174</v>
      </c>
      <c r="AS9" s="276">
        <f>ROUND((AJ8*AM8+AR8*AI9)*AM9,2)</f>
        <v>0.71</v>
      </c>
      <c r="AT9" s="276"/>
      <c r="AU9" s="279"/>
      <c r="AV9" s="272" t="s">
        <v>180</v>
      </c>
      <c r="AW9" s="280"/>
      <c r="AX9" s="276">
        <f>AS9</f>
        <v>0.71</v>
      </c>
      <c r="AY9" s="276"/>
      <c r="AZ9" s="279"/>
      <c r="BA9" s="2"/>
      <c r="BB9" s="26"/>
      <c r="BC9" s="27"/>
      <c r="BD9" s="27"/>
      <c r="BE9" s="27"/>
      <c r="BF9" s="27"/>
      <c r="BG9" s="30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8"/>
      <c r="BV9" s="75"/>
      <c r="BW9" s="76"/>
      <c r="BX9" s="66"/>
      <c r="BY9" s="66"/>
      <c r="BZ9" s="67"/>
      <c r="CA9" s="2"/>
      <c r="CB9" s="60"/>
      <c r="CC9" s="1"/>
      <c r="CD9" s="1"/>
      <c r="CE9" s="1"/>
      <c r="CF9" s="1"/>
      <c r="CG9" s="60"/>
      <c r="CH9" s="1"/>
      <c r="CI9" s="56"/>
      <c r="CJ9" s="56"/>
      <c r="CK9" s="56"/>
      <c r="CL9" s="56"/>
      <c r="CM9" s="56"/>
      <c r="CN9" s="56"/>
      <c r="CO9" s="56"/>
      <c r="CP9" s="56"/>
      <c r="CQ9" s="56"/>
      <c r="CR9" s="54" t="s">
        <v>36</v>
      </c>
      <c r="CS9" s="274">
        <f>ROUND(CI8*CL8,2)</f>
        <v>0</v>
      </c>
      <c r="CT9" s="274"/>
      <c r="CU9" s="275"/>
      <c r="CV9" s="60"/>
      <c r="CW9" s="68"/>
      <c r="CX9" s="1"/>
      <c r="CY9" s="1"/>
      <c r="CZ9" s="69"/>
      <c r="DA9" s="2"/>
      <c r="DB9" s="75"/>
      <c r="DC9" s="66"/>
      <c r="DD9" s="66"/>
      <c r="DE9" s="66"/>
      <c r="DF9" s="66"/>
      <c r="DG9" s="75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7"/>
      <c r="DV9" s="75"/>
      <c r="DW9" s="76"/>
      <c r="DX9" s="66"/>
      <c r="DY9" s="66"/>
      <c r="DZ9" s="67"/>
    </row>
    <row r="10" spans="1:130" ht="16.5" customHeight="1">
      <c r="A10" s="2"/>
      <c r="B10" s="5"/>
      <c r="C10" s="2"/>
      <c r="D10" s="2"/>
      <c r="O10" s="385" t="s">
        <v>10</v>
      </c>
      <c r="P10" s="386"/>
      <c r="Q10" s="386"/>
      <c r="R10" s="386"/>
      <c r="S10" s="386"/>
      <c r="T10" s="387"/>
      <c r="U10" s="385" t="s">
        <v>76</v>
      </c>
      <c r="V10" s="386"/>
      <c r="W10" s="386"/>
      <c r="X10" s="386"/>
      <c r="Y10" s="386"/>
      <c r="Z10" s="388"/>
      <c r="AA10" s="2"/>
      <c r="AB10" s="272" t="s">
        <v>181</v>
      </c>
      <c r="AC10" s="273"/>
      <c r="AD10" s="273"/>
      <c r="AE10" s="273"/>
      <c r="AF10" s="273"/>
      <c r="AG10" s="15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69"/>
      <c r="AV10" s="15"/>
      <c r="AW10" s="21"/>
      <c r="AX10" s="16"/>
      <c r="AY10" s="16"/>
      <c r="AZ10" s="17"/>
      <c r="BA10" s="2"/>
      <c r="BB10" s="5"/>
      <c r="BC10" s="2"/>
      <c r="BD10" s="2"/>
      <c r="BE10" s="2"/>
      <c r="BF10" s="2"/>
      <c r="BG10" s="79"/>
      <c r="BV10" s="15"/>
      <c r="BW10" s="21"/>
      <c r="BX10" s="16"/>
      <c r="BY10" s="16"/>
      <c r="BZ10" s="17"/>
      <c r="CA10" s="2"/>
      <c r="CB10" s="60"/>
      <c r="CC10" s="1"/>
      <c r="CD10" s="1"/>
      <c r="CE10" s="1"/>
      <c r="CF10" s="1"/>
      <c r="CG10" s="60"/>
      <c r="CH10" s="12" t="s">
        <v>41</v>
      </c>
      <c r="CI10" s="12"/>
      <c r="CJ10" s="16" t="s">
        <v>137</v>
      </c>
      <c r="CK10" s="16" t="s">
        <v>38</v>
      </c>
      <c r="CL10" s="16" t="s">
        <v>138</v>
      </c>
      <c r="CM10" s="12"/>
      <c r="CN10" s="12"/>
      <c r="CO10" s="12"/>
      <c r="CP10" s="12"/>
      <c r="CQ10" s="12"/>
      <c r="CR10" s="16" t="s">
        <v>36</v>
      </c>
      <c r="CS10" s="276">
        <f>ROUND(CS7+CS9,2)</f>
        <v>0</v>
      </c>
      <c r="CT10" s="276"/>
      <c r="CU10" s="279"/>
      <c r="CV10" s="57"/>
      <c r="CW10" s="58"/>
      <c r="CX10" s="56"/>
      <c r="CY10" s="56"/>
      <c r="CZ10" s="59"/>
      <c r="DA10" s="2"/>
      <c r="DB10" s="60"/>
      <c r="DC10" s="1"/>
      <c r="DD10" s="1"/>
      <c r="DE10" s="1"/>
      <c r="DF10" s="1"/>
      <c r="DG10" s="60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69"/>
      <c r="DV10" s="60"/>
      <c r="DW10" s="68"/>
      <c r="DX10" s="1"/>
      <c r="DY10" s="1"/>
      <c r="DZ10" s="69"/>
    </row>
    <row r="11" spans="1:130" ht="16.5" customHeight="1">
      <c r="A11" s="2"/>
      <c r="B11" s="5"/>
      <c r="C11" s="2"/>
      <c r="D11" s="2"/>
      <c r="E11" s="2"/>
      <c r="F11" s="2"/>
      <c r="O11" s="389" t="s">
        <v>11</v>
      </c>
      <c r="P11" s="381"/>
      <c r="Q11" s="381"/>
      <c r="R11" s="381">
        <v>0.5</v>
      </c>
      <c r="S11" s="381"/>
      <c r="T11" s="400"/>
      <c r="U11" s="389" t="s">
        <v>5</v>
      </c>
      <c r="V11" s="381"/>
      <c r="W11" s="381"/>
      <c r="X11" s="381">
        <f>IF($O$9=3,0.4,(IF($O$9=4.5,0.4,(IF($O$9=5,0.4,(IF($O$9=7.5,0.4)))))))</f>
        <v>0.4</v>
      </c>
      <c r="Y11" s="381"/>
      <c r="Z11" s="382"/>
      <c r="AA11" s="2"/>
      <c r="AB11" s="79"/>
      <c r="AC11" s="80"/>
      <c r="AD11" s="80"/>
      <c r="AE11" s="80"/>
      <c r="AF11" s="80"/>
      <c r="AG11" s="70"/>
      <c r="AH11" s="71" t="s">
        <v>182</v>
      </c>
      <c r="AI11" s="281">
        <f>X19</f>
        <v>0.5</v>
      </c>
      <c r="AJ11" s="281"/>
      <c r="AK11" s="71" t="s">
        <v>173</v>
      </c>
      <c r="AL11" s="281">
        <f>X16</f>
        <v>3.8</v>
      </c>
      <c r="AM11" s="281"/>
      <c r="AN11" s="145"/>
      <c r="AO11" s="145"/>
      <c r="AP11" s="145"/>
      <c r="AQ11" s="71"/>
      <c r="AR11" s="71" t="s">
        <v>174</v>
      </c>
      <c r="AS11" s="281">
        <f>ROUND(AI11*AL11,2)</f>
        <v>1.9</v>
      </c>
      <c r="AT11" s="281"/>
      <c r="AU11" s="282"/>
      <c r="AV11" s="222"/>
      <c r="AW11" s="283"/>
      <c r="AX11" s="281"/>
      <c r="AY11" s="281"/>
      <c r="AZ11" s="282"/>
      <c r="BA11" s="2"/>
      <c r="BB11" s="277" t="s">
        <v>191</v>
      </c>
      <c r="BC11" s="278"/>
      <c r="BD11" s="278"/>
      <c r="BE11" s="278"/>
      <c r="BF11" s="278"/>
      <c r="BG11" s="15"/>
      <c r="BH11" s="16"/>
      <c r="BI11" s="56"/>
      <c r="BJ11" s="278" t="s">
        <v>92</v>
      </c>
      <c r="BK11" s="278"/>
      <c r="BL11" s="278"/>
      <c r="BM11" s="278"/>
      <c r="BN11" s="278"/>
      <c r="BP11" s="2"/>
      <c r="BQ11" s="2"/>
      <c r="BR11" s="16"/>
      <c r="BS11" s="20"/>
      <c r="BT11" s="20"/>
      <c r="BU11" s="24"/>
      <c r="BV11" s="15"/>
      <c r="BW11" s="21"/>
      <c r="BX11" s="20"/>
      <c r="BY11" s="20"/>
      <c r="BZ11" s="24"/>
      <c r="CA11" s="2"/>
      <c r="CB11" s="60"/>
      <c r="CC11" s="1"/>
      <c r="CD11" s="1"/>
      <c r="CE11" s="1"/>
      <c r="CF11" s="1"/>
      <c r="CG11" s="60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69"/>
      <c r="CV11" s="272" t="s">
        <v>35</v>
      </c>
      <c r="CW11" s="280"/>
      <c r="CX11" s="276">
        <f>CS10</f>
        <v>0</v>
      </c>
      <c r="CY11" s="276"/>
      <c r="CZ11" s="279"/>
      <c r="DA11" s="2"/>
      <c r="DB11" s="277" t="s">
        <v>198</v>
      </c>
      <c r="DC11" s="278"/>
      <c r="DD11" s="278"/>
      <c r="DE11" s="278"/>
      <c r="DF11" s="278"/>
      <c r="DG11" s="5"/>
      <c r="DH11" s="358" t="s">
        <v>134</v>
      </c>
      <c r="DI11" s="358"/>
      <c r="DJ11" s="358"/>
      <c r="DK11" s="358"/>
      <c r="DL11" s="358"/>
      <c r="DM11" s="358"/>
      <c r="DN11" s="358"/>
      <c r="DO11" s="358"/>
      <c r="DP11" s="358"/>
      <c r="DQ11" s="358"/>
      <c r="DR11" s="358"/>
      <c r="DS11" s="358"/>
      <c r="DT11" s="358"/>
      <c r="DU11" s="17"/>
      <c r="DV11" s="60"/>
      <c r="DW11" s="68"/>
      <c r="DX11" s="1"/>
      <c r="DY11" s="1"/>
      <c r="DZ11" s="69"/>
    </row>
    <row r="12" spans="1:130" ht="16.5" customHeight="1">
      <c r="A12" s="2"/>
      <c r="B12" s="5"/>
      <c r="C12" s="2"/>
      <c r="D12" s="2"/>
      <c r="E12" s="2"/>
      <c r="F12" s="2"/>
      <c r="O12" s="324" t="s">
        <v>12</v>
      </c>
      <c r="P12" s="325"/>
      <c r="Q12" s="325"/>
      <c r="R12" s="383">
        <v>0</v>
      </c>
      <c r="S12" s="383"/>
      <c r="T12" s="384"/>
      <c r="U12" s="324" t="s">
        <v>6</v>
      </c>
      <c r="V12" s="325"/>
      <c r="W12" s="325"/>
      <c r="X12" s="381">
        <f>IF($O$9=3,0.35,(IF($O$9=4.5,0.5,(IF($O$9=5,0.55,(IF($O$9=7.5,0.65)))))))</f>
        <v>0.55</v>
      </c>
      <c r="Y12" s="381"/>
      <c r="Z12" s="382"/>
      <c r="AA12" s="2"/>
      <c r="AB12" s="5"/>
      <c r="AC12" s="2"/>
      <c r="AD12" s="2"/>
      <c r="AE12" s="2"/>
      <c r="AF12" s="2"/>
      <c r="AG12" s="15"/>
      <c r="AH12" s="2" t="s">
        <v>20</v>
      </c>
      <c r="AI12" s="54" t="s">
        <v>23</v>
      </c>
      <c r="AJ12" s="274">
        <f>X16</f>
        <v>3.8</v>
      </c>
      <c r="AK12" s="274"/>
      <c r="AL12" s="54" t="s">
        <v>178</v>
      </c>
      <c r="AM12" s="274">
        <f>X14+R21</f>
        <v>1.018</v>
      </c>
      <c r="AN12" s="274"/>
      <c r="AO12" s="54" t="s">
        <v>19</v>
      </c>
      <c r="AP12" s="55" t="s">
        <v>183</v>
      </c>
      <c r="AQ12" s="130">
        <v>2</v>
      </c>
      <c r="AR12" s="55" t="s">
        <v>31</v>
      </c>
      <c r="AS12" s="276">
        <f>X18</f>
        <v>0.15</v>
      </c>
      <c r="AT12" s="276"/>
      <c r="AU12" s="69"/>
      <c r="AV12" s="15"/>
      <c r="AW12" s="21"/>
      <c r="AX12" s="16"/>
      <c r="AY12" s="16"/>
      <c r="AZ12" s="17"/>
      <c r="BA12" s="2"/>
      <c r="BB12" s="277"/>
      <c r="BC12" s="278"/>
      <c r="BD12" s="278"/>
      <c r="BE12" s="278"/>
      <c r="BF12" s="278"/>
      <c r="BG12" s="15"/>
      <c r="BH12" s="16"/>
      <c r="BI12" s="56"/>
      <c r="BJ12" s="16"/>
      <c r="BK12" s="2"/>
      <c r="BL12" s="2"/>
      <c r="BM12" s="2"/>
      <c r="BN12" s="2"/>
      <c r="BO12" s="2"/>
      <c r="BP12" s="2"/>
      <c r="BQ12" s="2"/>
      <c r="BR12" s="16" t="s">
        <v>163</v>
      </c>
      <c r="BS12" s="20" t="s">
        <v>166</v>
      </c>
      <c r="BT12" s="276">
        <f>IF(X20-R12&lt;2.1,0,X20-R12-0.5)</f>
        <v>4.5</v>
      </c>
      <c r="BU12" s="279"/>
      <c r="BV12" s="15"/>
      <c r="BW12" s="21"/>
      <c r="BX12" s="20"/>
      <c r="BY12" s="20"/>
      <c r="BZ12" s="24"/>
      <c r="CA12" s="2"/>
      <c r="CB12" s="26"/>
      <c r="CC12" s="27"/>
      <c r="CD12" s="27"/>
      <c r="CE12" s="27"/>
      <c r="CF12" s="27"/>
      <c r="CG12" s="30"/>
      <c r="CH12" s="29"/>
      <c r="CI12" s="106"/>
      <c r="CJ12" s="29"/>
      <c r="CK12" s="27"/>
      <c r="CL12" s="27"/>
      <c r="CM12" s="27"/>
      <c r="CN12" s="27"/>
      <c r="CO12" s="27"/>
      <c r="CP12" s="27"/>
      <c r="CQ12" s="27"/>
      <c r="CR12" s="29"/>
      <c r="CS12" s="37"/>
      <c r="CT12" s="37"/>
      <c r="CU12" s="38"/>
      <c r="CV12" s="30"/>
      <c r="CW12" s="31"/>
      <c r="CX12" s="37"/>
      <c r="CY12" s="37"/>
      <c r="CZ12" s="38"/>
      <c r="DA12" s="2"/>
      <c r="DB12" s="277"/>
      <c r="DC12" s="278"/>
      <c r="DD12" s="278"/>
      <c r="DE12" s="278"/>
      <c r="DF12" s="278"/>
      <c r="DG12" s="5"/>
      <c r="DH12" s="359" t="s">
        <v>112</v>
      </c>
      <c r="DI12" s="316"/>
      <c r="DJ12" s="316" t="s">
        <v>113</v>
      </c>
      <c r="DK12" s="316"/>
      <c r="DL12" s="316" t="s">
        <v>114</v>
      </c>
      <c r="DM12" s="316"/>
      <c r="DN12" s="316" t="s">
        <v>115</v>
      </c>
      <c r="DO12" s="316"/>
      <c r="DP12" s="317" t="s">
        <v>135</v>
      </c>
      <c r="DQ12" s="317"/>
      <c r="DR12" s="316" t="s">
        <v>116</v>
      </c>
      <c r="DS12" s="316"/>
      <c r="DT12" s="83" t="s">
        <v>117</v>
      </c>
      <c r="DU12" s="17"/>
      <c r="DV12" s="60"/>
      <c r="DW12" s="68"/>
      <c r="DX12" s="1"/>
      <c r="DY12" s="1"/>
      <c r="DZ12" s="69"/>
    </row>
    <row r="13" spans="1:130" ht="16.5" customHeight="1">
      <c r="A13" s="2"/>
      <c r="B13" s="5"/>
      <c r="C13" s="2"/>
      <c r="D13" s="2"/>
      <c r="E13" s="2"/>
      <c r="F13" s="2"/>
      <c r="O13" s="403" t="s">
        <v>13</v>
      </c>
      <c r="P13" s="404"/>
      <c r="Q13" s="404"/>
      <c r="R13" s="401">
        <v>1</v>
      </c>
      <c r="S13" s="401"/>
      <c r="T13" s="402"/>
      <c r="U13" s="324" t="s">
        <v>9</v>
      </c>
      <c r="V13" s="325"/>
      <c r="W13" s="325"/>
      <c r="X13" s="381">
        <f>IF($O$9=3,1.377,(IF($O$9=4.5,1.805,(IF($O$9=5,1.882,(IF($O$9=7.5,3.197)))))))</f>
        <v>1.882</v>
      </c>
      <c r="Y13" s="381"/>
      <c r="Z13" s="382"/>
      <c r="AA13" s="2"/>
      <c r="AB13" s="277" t="s">
        <v>184</v>
      </c>
      <c r="AC13" s="278"/>
      <c r="AD13" s="278"/>
      <c r="AE13" s="278"/>
      <c r="AF13" s="278"/>
      <c r="AG13" s="15"/>
      <c r="AH13" s="16"/>
      <c r="AI13" s="1"/>
      <c r="AJ13" s="1"/>
      <c r="AK13" s="1"/>
      <c r="AL13" s="1"/>
      <c r="AM13" s="1"/>
      <c r="AN13" s="1"/>
      <c r="AO13" s="1"/>
      <c r="AP13" s="1"/>
      <c r="AQ13" s="1"/>
      <c r="AR13" s="16" t="s">
        <v>174</v>
      </c>
      <c r="AS13" s="276">
        <f>ROUND((AJ12+AM12)/AQ12*AS12,2)</f>
        <v>0.36</v>
      </c>
      <c r="AT13" s="276"/>
      <c r="AU13" s="279"/>
      <c r="AV13" s="15"/>
      <c r="AW13" s="21"/>
      <c r="AX13" s="16"/>
      <c r="AY13" s="16"/>
      <c r="AZ13" s="17"/>
      <c r="BA13" s="2"/>
      <c r="BB13" s="272" t="s">
        <v>91</v>
      </c>
      <c r="BC13" s="273"/>
      <c r="BD13" s="273"/>
      <c r="BE13" s="273"/>
      <c r="BF13" s="273"/>
      <c r="BG13" s="15"/>
      <c r="BH13" s="16"/>
      <c r="BI13" s="56"/>
      <c r="BJ13" s="16"/>
      <c r="BK13" s="2"/>
      <c r="BL13" s="2"/>
      <c r="BM13" s="2"/>
      <c r="BN13" s="2"/>
      <c r="BO13" s="2"/>
      <c r="BP13" s="2"/>
      <c r="BQ13" s="2"/>
      <c r="BR13" s="16" t="s">
        <v>164</v>
      </c>
      <c r="BS13" s="20" t="s">
        <v>166</v>
      </c>
      <c r="BT13" s="276">
        <f>IF(X20-R12&lt;2.1,0,X20-R12-0.5)</f>
        <v>4.5</v>
      </c>
      <c r="BU13" s="279"/>
      <c r="BV13" s="15"/>
      <c r="BW13" s="21"/>
      <c r="BX13" s="16"/>
      <c r="BY13" s="16"/>
      <c r="BZ13" s="17"/>
      <c r="CA13" s="2"/>
      <c r="CB13" s="5"/>
      <c r="CC13" s="2"/>
      <c r="CD13" s="2"/>
      <c r="CE13" s="2"/>
      <c r="CF13" s="6"/>
      <c r="CG13" s="15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20"/>
      <c r="CT13" s="20"/>
      <c r="CU13" s="24"/>
      <c r="CV13" s="57"/>
      <c r="CW13" s="58"/>
      <c r="CX13" s="56"/>
      <c r="CY13" s="56"/>
      <c r="CZ13" s="59"/>
      <c r="DA13" s="2"/>
      <c r="DB13" s="272" t="s">
        <v>118</v>
      </c>
      <c r="DC13" s="273"/>
      <c r="DD13" s="273"/>
      <c r="DE13" s="273"/>
      <c r="DF13" s="273"/>
      <c r="DG13" s="5"/>
      <c r="DH13" s="354" t="s">
        <v>119</v>
      </c>
      <c r="DI13" s="353"/>
      <c r="DJ13" s="353" t="s">
        <v>120</v>
      </c>
      <c r="DK13" s="353"/>
      <c r="DL13" s="353" t="s">
        <v>120</v>
      </c>
      <c r="DM13" s="353"/>
      <c r="DN13" s="353" t="s">
        <v>120</v>
      </c>
      <c r="DO13" s="353"/>
      <c r="DP13" s="353" t="s">
        <v>121</v>
      </c>
      <c r="DQ13" s="353"/>
      <c r="DR13" s="353" t="s">
        <v>122</v>
      </c>
      <c r="DS13" s="353"/>
      <c r="DT13" s="84" t="s">
        <v>123</v>
      </c>
      <c r="DU13" s="17"/>
      <c r="DV13" s="60"/>
      <c r="DW13" s="68"/>
      <c r="DX13" s="1"/>
      <c r="DY13" s="1"/>
      <c r="DZ13" s="69"/>
    </row>
    <row r="14" spans="1:130" ht="16.5" customHeight="1">
      <c r="A14" s="2"/>
      <c r="B14" s="5"/>
      <c r="C14" s="2"/>
      <c r="D14" s="2"/>
      <c r="E14" s="2"/>
      <c r="F14" s="2"/>
      <c r="O14" s="385" t="s">
        <v>79</v>
      </c>
      <c r="P14" s="386"/>
      <c r="Q14" s="386"/>
      <c r="R14" s="386"/>
      <c r="S14" s="386"/>
      <c r="T14" s="387"/>
      <c r="U14" s="324" t="s">
        <v>75</v>
      </c>
      <c r="V14" s="325"/>
      <c r="W14" s="325"/>
      <c r="X14" s="381">
        <f>IF($O$9=3,0.523,(IF($O$9=4.5,0.595,(IF($O$9=5,0.618,(IF($O$9=7.5,0.733)))))))</f>
        <v>0.618</v>
      </c>
      <c r="Y14" s="381"/>
      <c r="Z14" s="382"/>
      <c r="AA14" s="2"/>
      <c r="AB14" s="277"/>
      <c r="AC14" s="278"/>
      <c r="AD14" s="278"/>
      <c r="AE14" s="278"/>
      <c r="AF14" s="278"/>
      <c r="AG14" s="15"/>
      <c r="AH14" s="16" t="s">
        <v>185</v>
      </c>
      <c r="AI14" s="276">
        <f>R15</f>
        <v>0.55</v>
      </c>
      <c r="AJ14" s="276"/>
      <c r="AK14" s="16" t="s">
        <v>173</v>
      </c>
      <c r="AL14" s="276">
        <f>R16</f>
        <v>0.55</v>
      </c>
      <c r="AM14" s="276"/>
      <c r="AN14" s="56"/>
      <c r="AO14" s="56"/>
      <c r="AP14" s="56"/>
      <c r="AQ14" s="16"/>
      <c r="AR14" s="16" t="s">
        <v>174</v>
      </c>
      <c r="AS14" s="276">
        <f>ROUND(AI14*AL14,2)</f>
        <v>0.3</v>
      </c>
      <c r="AT14" s="276"/>
      <c r="AU14" s="279"/>
      <c r="AV14" s="15"/>
      <c r="AW14" s="21"/>
      <c r="AX14" s="16"/>
      <c r="AY14" s="16"/>
      <c r="AZ14" s="17"/>
      <c r="BA14" s="2"/>
      <c r="BB14" s="5"/>
      <c r="BC14" s="2"/>
      <c r="BD14" s="2"/>
      <c r="BE14" s="2"/>
      <c r="BF14" s="2"/>
      <c r="BG14" s="15"/>
      <c r="BH14" s="16"/>
      <c r="BI14" s="56"/>
      <c r="BJ14" s="16"/>
      <c r="BK14" s="2"/>
      <c r="BL14" s="2"/>
      <c r="BM14" s="2"/>
      <c r="BN14" s="2"/>
      <c r="BO14" s="2"/>
      <c r="BP14" s="2"/>
      <c r="BQ14" s="2"/>
      <c r="BR14" s="16" t="s">
        <v>165</v>
      </c>
      <c r="BS14" s="20" t="s">
        <v>166</v>
      </c>
      <c r="BT14" s="276">
        <f>Q8</f>
        <v>0</v>
      </c>
      <c r="BU14" s="279"/>
      <c r="BV14" s="57"/>
      <c r="BW14" s="58"/>
      <c r="BX14" s="56"/>
      <c r="BY14" s="56"/>
      <c r="BZ14" s="59"/>
      <c r="CA14" s="2"/>
      <c r="CB14" s="277" t="s">
        <v>196</v>
      </c>
      <c r="CC14" s="278"/>
      <c r="CD14" s="278"/>
      <c r="CE14" s="278"/>
      <c r="CF14" s="373"/>
      <c r="CG14" s="57"/>
      <c r="CH14" s="16" t="s">
        <v>23</v>
      </c>
      <c r="CI14" s="276">
        <v>10</v>
      </c>
      <c r="CJ14" s="276"/>
      <c r="CK14" s="16" t="s">
        <v>21</v>
      </c>
      <c r="CL14" s="16" t="s">
        <v>32</v>
      </c>
      <c r="CM14" s="16"/>
      <c r="CN14" s="273" t="s">
        <v>33</v>
      </c>
      <c r="CO14" s="273"/>
      <c r="CP14" s="16" t="s">
        <v>19</v>
      </c>
      <c r="CQ14" s="1"/>
      <c r="CR14" s="1"/>
      <c r="CS14" s="1"/>
      <c r="CT14" s="1"/>
      <c r="CU14" s="69"/>
      <c r="CV14" s="60"/>
      <c r="CW14" s="68"/>
      <c r="CX14" s="1"/>
      <c r="CY14" s="1"/>
      <c r="CZ14" s="69"/>
      <c r="DA14" s="2"/>
      <c r="DB14" s="60"/>
      <c r="DC14" s="1"/>
      <c r="DD14" s="1"/>
      <c r="DE14" s="1"/>
      <c r="DF14" s="1"/>
      <c r="DG14" s="60"/>
      <c r="DH14" s="300" t="s">
        <v>97</v>
      </c>
      <c r="DI14" s="301"/>
      <c r="DJ14" s="293">
        <v>0</v>
      </c>
      <c r="DK14" s="293"/>
      <c r="DL14" s="303">
        <f>Q8</f>
        <v>0</v>
      </c>
      <c r="DM14" s="302"/>
      <c r="DN14" s="310">
        <f aca="true" t="shared" si="0" ref="DN14:DN19">DJ14*DL14</f>
        <v>0</v>
      </c>
      <c r="DO14" s="310"/>
      <c r="DP14" s="293">
        <v>6.23</v>
      </c>
      <c r="DQ14" s="293"/>
      <c r="DR14" s="311">
        <f aca="true" t="shared" si="1" ref="DR14:DR19">ROUND((DN14*DP14)/1000,3)</f>
        <v>0</v>
      </c>
      <c r="DS14" s="311"/>
      <c r="DT14" s="146" t="s">
        <v>133</v>
      </c>
      <c r="DU14" s="59"/>
      <c r="DV14" s="60"/>
      <c r="DW14" s="68"/>
      <c r="DX14" s="1"/>
      <c r="DY14" s="1"/>
      <c r="DZ14" s="69"/>
    </row>
    <row r="15" spans="1:130" ht="16.5" customHeight="1">
      <c r="A15" s="2"/>
      <c r="B15" s="5"/>
      <c r="C15" s="2"/>
      <c r="D15" s="2"/>
      <c r="E15" s="2"/>
      <c r="F15" s="2"/>
      <c r="G15" s="2"/>
      <c r="H15" s="2"/>
      <c r="O15" s="389" t="s">
        <v>77</v>
      </c>
      <c r="P15" s="381"/>
      <c r="Q15" s="381"/>
      <c r="R15" s="381">
        <f>IF($O$9=3,0.35,(IF($O$9=4.5,0.5,(IF($O$9=5,0.55,(IF($O$9=7.5,0.65)))))))</f>
        <v>0.55</v>
      </c>
      <c r="S15" s="381"/>
      <c r="T15" s="382"/>
      <c r="U15" s="324" t="s">
        <v>88</v>
      </c>
      <c r="V15" s="325"/>
      <c r="W15" s="325"/>
      <c r="X15" s="381">
        <f>IF($O$9=3,0.55,(IF($O$9=4.5,0.7,(IF($O$9=5,0.75,(IF($O$9=7.5,1.42)))))))</f>
        <v>0.75</v>
      </c>
      <c r="Y15" s="381"/>
      <c r="Z15" s="382"/>
      <c r="AA15" s="2"/>
      <c r="AB15" s="272" t="s">
        <v>186</v>
      </c>
      <c r="AC15" s="273"/>
      <c r="AD15" s="273"/>
      <c r="AE15" s="273"/>
      <c r="AF15" s="273"/>
      <c r="AG15" s="15"/>
      <c r="AH15" s="1"/>
      <c r="AI15" s="54" t="s">
        <v>182</v>
      </c>
      <c r="AJ15" s="54" t="s">
        <v>178</v>
      </c>
      <c r="AK15" s="55" t="s">
        <v>20</v>
      </c>
      <c r="AL15" s="54" t="s">
        <v>178</v>
      </c>
      <c r="AM15" s="16" t="s">
        <v>185</v>
      </c>
      <c r="AN15" s="1"/>
      <c r="AO15" s="1"/>
      <c r="AP15" s="1"/>
      <c r="AQ15" s="1"/>
      <c r="AR15" s="54" t="s">
        <v>30</v>
      </c>
      <c r="AS15" s="274">
        <f>ROUND(AS11+AS13+AS14,2)</f>
        <v>2.56</v>
      </c>
      <c r="AT15" s="274"/>
      <c r="AU15" s="275"/>
      <c r="AV15" s="15"/>
      <c r="AW15" s="21"/>
      <c r="AX15" s="16"/>
      <c r="AY15" s="16"/>
      <c r="AZ15" s="17"/>
      <c r="BA15" s="2"/>
      <c r="BB15" s="5"/>
      <c r="BC15" s="2"/>
      <c r="BD15" s="2"/>
      <c r="BE15" s="2"/>
      <c r="BF15" s="2"/>
      <c r="BG15" s="57"/>
      <c r="BH15" s="128"/>
      <c r="BI15" s="128"/>
      <c r="BJ15" s="128"/>
      <c r="BK15" s="128"/>
      <c r="BL15" s="128"/>
      <c r="BM15" s="128"/>
      <c r="BN15" s="128"/>
      <c r="BO15" s="16"/>
      <c r="BP15" s="16"/>
      <c r="BQ15" s="16"/>
      <c r="BR15" s="16"/>
      <c r="BS15" s="20"/>
      <c r="BT15" s="20"/>
      <c r="BU15" s="24"/>
      <c r="BV15" s="57"/>
      <c r="BW15" s="58"/>
      <c r="BX15" s="56"/>
      <c r="BY15" s="56"/>
      <c r="BZ15" s="59"/>
      <c r="CA15" s="2"/>
      <c r="CB15" s="277"/>
      <c r="CC15" s="278"/>
      <c r="CD15" s="278"/>
      <c r="CE15" s="278"/>
      <c r="CF15" s="373"/>
      <c r="CG15" s="15"/>
      <c r="CH15" s="16"/>
      <c r="CI15" s="274">
        <f>Q8</f>
        <v>0</v>
      </c>
      <c r="CJ15" s="274"/>
      <c r="CK15" s="16" t="s">
        <v>47</v>
      </c>
      <c r="CL15" s="274">
        <f>CI14</f>
        <v>10</v>
      </c>
      <c r="CM15" s="274"/>
      <c r="CN15" s="1"/>
      <c r="CO15" s="1"/>
      <c r="CP15" s="1"/>
      <c r="CQ15" s="1"/>
      <c r="CR15" s="54" t="s">
        <v>30</v>
      </c>
      <c r="CS15" s="284" t="str">
        <f>IF(ROUND(CI15/CL15-1,0)&gt;0,ROUND(CI15/CL15-1,0),"0")</f>
        <v>0</v>
      </c>
      <c r="CT15" s="284"/>
      <c r="CU15" s="361"/>
      <c r="CV15" s="15"/>
      <c r="CW15" s="21"/>
      <c r="CX15" s="16"/>
      <c r="CY15" s="16"/>
      <c r="CZ15" s="17"/>
      <c r="DA15" s="2"/>
      <c r="DB15" s="60"/>
      <c r="DC15" s="1"/>
      <c r="DD15" s="1"/>
      <c r="DE15" s="1"/>
      <c r="DF15" s="1"/>
      <c r="DG15" s="60"/>
      <c r="DH15" s="300" t="s">
        <v>124</v>
      </c>
      <c r="DI15" s="301"/>
      <c r="DJ15" s="293">
        <v>0</v>
      </c>
      <c r="DK15" s="293"/>
      <c r="DL15" s="303">
        <f>DL14</f>
        <v>0</v>
      </c>
      <c r="DM15" s="302"/>
      <c r="DN15" s="310">
        <f t="shared" si="0"/>
        <v>0</v>
      </c>
      <c r="DO15" s="310"/>
      <c r="DP15" s="293">
        <v>5.04</v>
      </c>
      <c r="DQ15" s="293"/>
      <c r="DR15" s="311">
        <f t="shared" si="1"/>
        <v>0</v>
      </c>
      <c r="DS15" s="311"/>
      <c r="DT15" s="146" t="s">
        <v>133</v>
      </c>
      <c r="DU15" s="59"/>
      <c r="DV15" s="60"/>
      <c r="DW15" s="68"/>
      <c r="DX15" s="1"/>
      <c r="DY15" s="1"/>
      <c r="DZ15" s="69"/>
    </row>
    <row r="16" spans="1:130" ht="16.5" customHeight="1">
      <c r="A16" s="2"/>
      <c r="B16" s="5"/>
      <c r="C16" s="2"/>
      <c r="D16" s="2"/>
      <c r="E16" s="2"/>
      <c r="F16" s="2"/>
      <c r="G16" s="2"/>
      <c r="H16" s="2"/>
      <c r="O16" s="324" t="s">
        <v>78</v>
      </c>
      <c r="P16" s="325"/>
      <c r="Q16" s="325"/>
      <c r="R16" s="381">
        <f>IF($O$9=3,0.35,(IF($O$9=4.5,0.5,(IF($O$9=5,0.55,(IF($O$9=7.5,0.65)))))))</f>
        <v>0.55</v>
      </c>
      <c r="S16" s="381"/>
      <c r="T16" s="382"/>
      <c r="U16" s="398" t="s">
        <v>7</v>
      </c>
      <c r="V16" s="392"/>
      <c r="W16" s="392"/>
      <c r="X16" s="392">
        <f>SUM(X12:Z15)</f>
        <v>3.8</v>
      </c>
      <c r="Y16" s="392"/>
      <c r="Z16" s="393"/>
      <c r="AA16" s="2"/>
      <c r="AB16" s="60"/>
      <c r="AC16" s="1"/>
      <c r="AD16" s="1"/>
      <c r="AE16" s="1"/>
      <c r="AF16" s="1"/>
      <c r="AG16" s="15"/>
      <c r="AH16" s="16" t="s">
        <v>187</v>
      </c>
      <c r="AI16" s="276">
        <f>AS15</f>
        <v>2.56</v>
      </c>
      <c r="AJ16" s="276"/>
      <c r="AK16" s="54" t="s">
        <v>31</v>
      </c>
      <c r="AL16" s="274">
        <f>Q8</f>
        <v>0</v>
      </c>
      <c r="AM16" s="274"/>
      <c r="AN16" s="1"/>
      <c r="AO16" s="1"/>
      <c r="AP16" s="1"/>
      <c r="AQ16" s="1"/>
      <c r="AR16" s="54" t="s">
        <v>30</v>
      </c>
      <c r="AS16" s="274">
        <f>ROUND(AI16*AL16,2)</f>
        <v>0</v>
      </c>
      <c r="AT16" s="274"/>
      <c r="AU16" s="275"/>
      <c r="AV16" s="272" t="s">
        <v>57</v>
      </c>
      <c r="AW16" s="280"/>
      <c r="AX16" s="276">
        <f>ROUND(AS16,2)</f>
        <v>0</v>
      </c>
      <c r="AY16" s="276"/>
      <c r="AZ16" s="279"/>
      <c r="BA16" s="2"/>
      <c r="BB16" s="15"/>
      <c r="BC16" s="16"/>
      <c r="BD16" s="16"/>
      <c r="BE16" s="16"/>
      <c r="BF16" s="16"/>
      <c r="BG16" s="57"/>
      <c r="BH16" s="56"/>
      <c r="BI16" s="20"/>
      <c r="BJ16" s="20"/>
      <c r="BK16" s="16"/>
      <c r="BL16" s="20"/>
      <c r="BM16" s="20"/>
      <c r="BN16" s="2"/>
      <c r="BO16" s="2"/>
      <c r="BP16" s="2"/>
      <c r="BQ16" s="2"/>
      <c r="BR16" s="16"/>
      <c r="BS16" s="25"/>
      <c r="BT16" s="25"/>
      <c r="BU16" s="40"/>
      <c r="BV16" s="57"/>
      <c r="BW16" s="58"/>
      <c r="BX16" s="56"/>
      <c r="BY16" s="56"/>
      <c r="BZ16" s="59"/>
      <c r="CA16" s="2"/>
      <c r="CB16" s="272"/>
      <c r="CC16" s="273"/>
      <c r="CD16" s="273"/>
      <c r="CE16" s="273"/>
      <c r="CF16" s="305"/>
      <c r="CG16" s="15"/>
      <c r="CH16" s="16"/>
      <c r="CI16" s="1"/>
      <c r="CJ16" s="1"/>
      <c r="CK16" s="1"/>
      <c r="CL16" s="1"/>
      <c r="CM16" s="1"/>
      <c r="CN16" s="1"/>
      <c r="CO16" s="1"/>
      <c r="CP16" s="16"/>
      <c r="CQ16" s="16"/>
      <c r="CR16" s="56"/>
      <c r="CS16" s="56"/>
      <c r="CT16" s="56"/>
      <c r="CU16" s="59"/>
      <c r="CV16" s="60"/>
      <c r="CW16" s="68"/>
      <c r="CX16" s="1"/>
      <c r="CY16" s="1"/>
      <c r="CZ16" s="69"/>
      <c r="DA16" s="2"/>
      <c r="DB16" s="60"/>
      <c r="DC16" s="1"/>
      <c r="DD16" s="1"/>
      <c r="DE16" s="1"/>
      <c r="DF16" s="1"/>
      <c r="DG16" s="60"/>
      <c r="DH16" s="300" t="s">
        <v>125</v>
      </c>
      <c r="DI16" s="301"/>
      <c r="DJ16" s="293">
        <v>34.76</v>
      </c>
      <c r="DK16" s="293"/>
      <c r="DL16" s="303">
        <f>DL15</f>
        <v>0</v>
      </c>
      <c r="DM16" s="302"/>
      <c r="DN16" s="310">
        <f t="shared" si="0"/>
        <v>0</v>
      </c>
      <c r="DO16" s="310"/>
      <c r="DP16" s="293">
        <v>3.98</v>
      </c>
      <c r="DQ16" s="293"/>
      <c r="DR16" s="311">
        <f t="shared" si="1"/>
        <v>0</v>
      </c>
      <c r="DS16" s="311"/>
      <c r="DT16" s="146" t="s">
        <v>133</v>
      </c>
      <c r="DU16" s="59"/>
      <c r="DV16" s="60"/>
      <c r="DW16" s="68"/>
      <c r="DX16" s="1"/>
      <c r="DY16" s="1"/>
      <c r="DZ16" s="69"/>
    </row>
    <row r="17" spans="1:130" ht="16.5" customHeight="1">
      <c r="A17" s="2"/>
      <c r="B17" s="5"/>
      <c r="C17" s="2"/>
      <c r="D17" s="2"/>
      <c r="E17" s="2"/>
      <c r="F17" s="2"/>
      <c r="G17" s="2"/>
      <c r="H17" s="2"/>
      <c r="O17" s="324" t="s">
        <v>136</v>
      </c>
      <c r="P17" s="325"/>
      <c r="Q17" s="325"/>
      <c r="R17" s="383">
        <v>0.3</v>
      </c>
      <c r="S17" s="383"/>
      <c r="T17" s="384"/>
      <c r="U17" s="324" t="s">
        <v>3</v>
      </c>
      <c r="V17" s="325"/>
      <c r="W17" s="325"/>
      <c r="X17" s="381">
        <f>IF($O$9=3,2.45,(IF($O$9=4.5,3.9,(IF($O$9=5,4.35,(IF($O$9=7.5,6.65)))))))</f>
        <v>4.35</v>
      </c>
      <c r="Y17" s="381"/>
      <c r="Z17" s="382"/>
      <c r="AA17" s="2"/>
      <c r="AB17" s="5"/>
      <c r="AC17" s="2"/>
      <c r="AD17" s="2"/>
      <c r="AE17" s="2"/>
      <c r="AF17" s="2"/>
      <c r="AG17" s="15"/>
      <c r="AH17" s="16"/>
      <c r="AI17" s="16"/>
      <c r="AJ17" s="16"/>
      <c r="AK17" s="16"/>
      <c r="AL17" s="16"/>
      <c r="AM17" s="16"/>
      <c r="AN17" s="16"/>
      <c r="AO17" s="1"/>
      <c r="AP17" s="1"/>
      <c r="AQ17" s="1"/>
      <c r="AR17" s="56"/>
      <c r="AS17" s="56"/>
      <c r="AT17" s="16"/>
      <c r="AU17" s="17"/>
      <c r="AV17" s="15"/>
      <c r="AW17" s="21"/>
      <c r="AX17" s="16"/>
      <c r="AY17" s="16"/>
      <c r="AZ17" s="17"/>
      <c r="BA17" s="2"/>
      <c r="BB17" s="57"/>
      <c r="BC17" s="56"/>
      <c r="BD17" s="56"/>
      <c r="BE17" s="56"/>
      <c r="BF17" s="56"/>
      <c r="BG17" s="57"/>
      <c r="BH17" s="16"/>
      <c r="BI17" s="20"/>
      <c r="BJ17" s="20"/>
      <c r="BK17" s="16"/>
      <c r="BL17" s="25"/>
      <c r="BM17" s="25"/>
      <c r="BN17" s="16"/>
      <c r="BO17" s="16"/>
      <c r="BP17" s="16"/>
      <c r="BQ17" s="16"/>
      <c r="BR17" s="16"/>
      <c r="BS17" s="20"/>
      <c r="BT17" s="20"/>
      <c r="BU17" s="24"/>
      <c r="BV17" s="15"/>
      <c r="BW17" s="21"/>
      <c r="BX17" s="16"/>
      <c r="BY17" s="16"/>
      <c r="BZ17" s="17"/>
      <c r="CA17" s="2"/>
      <c r="CB17" s="15"/>
      <c r="CC17" s="16"/>
      <c r="CD17" s="16"/>
      <c r="CE17" s="16"/>
      <c r="CF17" s="17"/>
      <c r="CG17" s="15"/>
      <c r="CH17" s="16"/>
      <c r="CI17" s="1"/>
      <c r="CJ17" s="16"/>
      <c r="CK17" s="16"/>
      <c r="CL17" s="16"/>
      <c r="CM17" s="16"/>
      <c r="CN17" s="16"/>
      <c r="CO17" s="16"/>
      <c r="CP17" s="16"/>
      <c r="CQ17" s="16"/>
      <c r="CR17" s="56"/>
      <c r="CS17" s="56"/>
      <c r="CT17" s="56"/>
      <c r="CU17" s="59"/>
      <c r="CV17" s="15"/>
      <c r="CW17" s="21"/>
      <c r="CX17" s="139"/>
      <c r="CY17" s="139"/>
      <c r="CZ17" s="140"/>
      <c r="DA17" s="2"/>
      <c r="DB17" s="60"/>
      <c r="DC17" s="1"/>
      <c r="DD17" s="1"/>
      <c r="DE17" s="1"/>
      <c r="DF17" s="1"/>
      <c r="DG17" s="60"/>
      <c r="DH17" s="300" t="s">
        <v>126</v>
      </c>
      <c r="DI17" s="301"/>
      <c r="DJ17" s="293">
        <v>51</v>
      </c>
      <c r="DK17" s="293"/>
      <c r="DL17" s="303">
        <f>DL16</f>
        <v>0</v>
      </c>
      <c r="DM17" s="302"/>
      <c r="DN17" s="310">
        <f t="shared" si="0"/>
        <v>0</v>
      </c>
      <c r="DO17" s="310"/>
      <c r="DP17" s="293">
        <v>3.04</v>
      </c>
      <c r="DQ17" s="293"/>
      <c r="DR17" s="311">
        <f t="shared" si="1"/>
        <v>0</v>
      </c>
      <c r="DS17" s="311"/>
      <c r="DT17" s="146" t="s">
        <v>133</v>
      </c>
      <c r="DU17" s="59"/>
      <c r="DV17" s="60"/>
      <c r="DW17" s="68"/>
      <c r="DX17" s="1"/>
      <c r="DY17" s="1"/>
      <c r="DZ17" s="69"/>
    </row>
    <row r="18" spans="1:130" ht="16.5" customHeight="1">
      <c r="A18" s="2"/>
      <c r="B18" s="5"/>
      <c r="C18" s="2"/>
      <c r="D18" s="2"/>
      <c r="E18" s="2"/>
      <c r="F18" s="2"/>
      <c r="G18" s="2"/>
      <c r="H18" s="2"/>
      <c r="O18" s="324" t="s">
        <v>80</v>
      </c>
      <c r="P18" s="325"/>
      <c r="Q18" s="325"/>
      <c r="R18" s="325">
        <v>1</v>
      </c>
      <c r="S18" s="325"/>
      <c r="T18" s="399"/>
      <c r="U18" s="324" t="s">
        <v>4</v>
      </c>
      <c r="V18" s="325"/>
      <c r="W18" s="325"/>
      <c r="X18" s="381">
        <f>IF($O$9=3,0.15,(IF($O$9=4.5,0.15,(IF($O$9=5,0.15,(IF($O$9=7.5,0.15)))))))</f>
        <v>0.15</v>
      </c>
      <c r="Y18" s="381"/>
      <c r="Z18" s="382"/>
      <c r="AA18" s="2"/>
      <c r="AB18" s="48"/>
      <c r="AC18" s="49"/>
      <c r="AD18" s="49"/>
      <c r="AE18" s="49"/>
      <c r="AF18" s="49"/>
      <c r="AG18" s="70"/>
      <c r="AH18" s="71"/>
      <c r="AI18" s="149"/>
      <c r="AJ18" s="71"/>
      <c r="AK18" s="71"/>
      <c r="AL18" s="149"/>
      <c r="AM18" s="149"/>
      <c r="AN18" s="71"/>
      <c r="AO18" s="71"/>
      <c r="AP18" s="151"/>
      <c r="AQ18" s="151"/>
      <c r="AR18" s="71"/>
      <c r="AS18" s="150"/>
      <c r="AT18" s="150"/>
      <c r="AU18" s="152"/>
      <c r="AV18" s="71"/>
      <c r="AW18" s="73"/>
      <c r="AX18" s="71"/>
      <c r="AY18" s="71"/>
      <c r="AZ18" s="72"/>
      <c r="BA18" s="2"/>
      <c r="BB18" s="57"/>
      <c r="BC18" s="56"/>
      <c r="BD18" s="56"/>
      <c r="BE18" s="56"/>
      <c r="BF18" s="56"/>
      <c r="BG18" s="57"/>
      <c r="BH18" s="54" t="s">
        <v>93</v>
      </c>
      <c r="BI18" s="274">
        <f>BT12</f>
        <v>4.5</v>
      </c>
      <c r="BJ18" s="274"/>
      <c r="BK18" s="54" t="s">
        <v>14</v>
      </c>
      <c r="BL18" s="274">
        <f>BT13</f>
        <v>4.5</v>
      </c>
      <c r="BM18" s="274"/>
      <c r="BN18" s="54" t="s">
        <v>39</v>
      </c>
      <c r="BO18" s="55" t="s">
        <v>46</v>
      </c>
      <c r="BP18" s="54">
        <v>2</v>
      </c>
      <c r="BQ18" s="54" t="s">
        <v>34</v>
      </c>
      <c r="BR18" s="274">
        <f>BT14</f>
        <v>0</v>
      </c>
      <c r="BS18" s="274"/>
      <c r="BT18" s="55"/>
      <c r="BU18" s="61"/>
      <c r="BV18" s="15"/>
      <c r="BW18" s="21"/>
      <c r="BX18" s="20"/>
      <c r="BY18" s="20"/>
      <c r="BZ18" s="24"/>
      <c r="CA18" s="2"/>
      <c r="CB18" s="15"/>
      <c r="CC18" s="16"/>
      <c r="CD18" s="16"/>
      <c r="CE18" s="16"/>
      <c r="CF18" s="17"/>
      <c r="CG18" s="15"/>
      <c r="CH18" s="16"/>
      <c r="CI18" s="1"/>
      <c r="CJ18" s="1"/>
      <c r="CK18" s="1"/>
      <c r="CL18" s="1"/>
      <c r="CM18" s="1"/>
      <c r="CN18" s="1"/>
      <c r="CO18" s="1"/>
      <c r="CP18" s="16"/>
      <c r="CQ18" s="16"/>
      <c r="CR18" s="56"/>
      <c r="CS18" s="56"/>
      <c r="CT18" s="56"/>
      <c r="CU18" s="59"/>
      <c r="CV18" s="15"/>
      <c r="CW18" s="21"/>
      <c r="CX18" s="139"/>
      <c r="CY18" s="139"/>
      <c r="CZ18" s="140"/>
      <c r="DA18" s="2"/>
      <c r="DB18" s="60"/>
      <c r="DC18" s="1"/>
      <c r="DD18" s="1"/>
      <c r="DE18" s="1"/>
      <c r="DF18" s="1"/>
      <c r="DG18" s="60"/>
      <c r="DH18" s="300" t="s">
        <v>127</v>
      </c>
      <c r="DI18" s="301"/>
      <c r="DJ18" s="356">
        <v>143.92</v>
      </c>
      <c r="DK18" s="357"/>
      <c r="DL18" s="303">
        <f>DL16</f>
        <v>0</v>
      </c>
      <c r="DM18" s="302"/>
      <c r="DN18" s="310">
        <f t="shared" si="0"/>
        <v>0</v>
      </c>
      <c r="DO18" s="310"/>
      <c r="DP18" s="293">
        <v>2.25</v>
      </c>
      <c r="DQ18" s="293"/>
      <c r="DR18" s="311">
        <f t="shared" si="1"/>
        <v>0</v>
      </c>
      <c r="DS18" s="311"/>
      <c r="DT18" s="146" t="s">
        <v>133</v>
      </c>
      <c r="DU18" s="59"/>
      <c r="DV18" s="60"/>
      <c r="DW18" s="68"/>
      <c r="DX18" s="1"/>
      <c r="DY18" s="1"/>
      <c r="DZ18" s="69"/>
    </row>
    <row r="19" spans="1:130" ht="16.5" customHeight="1">
      <c r="A19" s="2"/>
      <c r="B19" s="5"/>
      <c r="C19" s="2"/>
      <c r="D19" s="2"/>
      <c r="E19" s="2"/>
      <c r="F19" s="2"/>
      <c r="G19" s="2"/>
      <c r="H19" s="2"/>
      <c r="O19" s="324" t="s">
        <v>81</v>
      </c>
      <c r="P19" s="325"/>
      <c r="Q19" s="325"/>
      <c r="R19" s="325">
        <v>2</v>
      </c>
      <c r="S19" s="325"/>
      <c r="T19" s="399"/>
      <c r="U19" s="324" t="s">
        <v>48</v>
      </c>
      <c r="V19" s="325"/>
      <c r="W19" s="325"/>
      <c r="X19" s="381">
        <f>IF($O$9=3,0.4,(IF($O$9=4.5,0.45,(IF($O$9=5,0.5,(IF($O$9=7.5,0.7)))))))</f>
        <v>0.5</v>
      </c>
      <c r="Y19" s="381"/>
      <c r="Z19" s="382"/>
      <c r="AA19" s="2"/>
      <c r="AB19" s="277" t="s">
        <v>188</v>
      </c>
      <c r="AC19" s="278"/>
      <c r="AD19" s="278"/>
      <c r="AE19" s="278"/>
      <c r="AF19" s="278"/>
      <c r="AG19" s="15"/>
      <c r="AH19" s="16"/>
      <c r="AI19" s="16"/>
      <c r="AJ19" s="56"/>
      <c r="AK19" s="56"/>
      <c r="AL19" s="56"/>
      <c r="AM19" s="56"/>
      <c r="AN19" s="56"/>
      <c r="AO19" s="56"/>
      <c r="AP19" s="56"/>
      <c r="AQ19" s="56"/>
      <c r="AR19" s="16"/>
      <c r="AS19" s="20"/>
      <c r="AT19" s="20"/>
      <c r="AU19" s="24"/>
      <c r="AV19" s="16"/>
      <c r="AW19" s="21"/>
      <c r="AX19" s="16"/>
      <c r="AY19" s="16"/>
      <c r="AZ19" s="17"/>
      <c r="BA19" s="2"/>
      <c r="BB19" s="57"/>
      <c r="BC19" s="56"/>
      <c r="BD19" s="56"/>
      <c r="BE19" s="56"/>
      <c r="BF19" s="56"/>
      <c r="BG19" s="15"/>
      <c r="BH19" s="16"/>
      <c r="BI19" s="56"/>
      <c r="BJ19" s="54" t="s">
        <v>49</v>
      </c>
      <c r="BK19" s="54" t="s">
        <v>34</v>
      </c>
      <c r="BL19" s="284">
        <v>2</v>
      </c>
      <c r="BM19" s="284"/>
      <c r="BN19" s="16"/>
      <c r="BO19" s="16"/>
      <c r="BP19" s="1"/>
      <c r="BQ19" s="1"/>
      <c r="BR19" s="54" t="s">
        <v>36</v>
      </c>
      <c r="BS19" s="274">
        <f>ROUND(((BI18+BL18)/BP18*BR18)*BL19,2)</f>
        <v>0</v>
      </c>
      <c r="BT19" s="274"/>
      <c r="BU19" s="275"/>
      <c r="BV19" s="5"/>
      <c r="BW19" s="9"/>
      <c r="BX19" s="2"/>
      <c r="BY19" s="2"/>
      <c r="BZ19" s="6"/>
      <c r="CA19" s="2"/>
      <c r="CB19" s="15"/>
      <c r="CC19" s="16"/>
      <c r="CD19" s="16"/>
      <c r="CE19" s="16"/>
      <c r="CF19" s="17"/>
      <c r="CG19" s="15"/>
      <c r="CH19" s="16"/>
      <c r="CI19" s="1"/>
      <c r="CJ19" s="1"/>
      <c r="CK19" s="1"/>
      <c r="CL19" s="1"/>
      <c r="CM19" s="1"/>
      <c r="CN19" s="1"/>
      <c r="CO19" s="1"/>
      <c r="CP19" s="16"/>
      <c r="CQ19" s="16"/>
      <c r="CR19" s="56"/>
      <c r="CS19" s="56"/>
      <c r="CT19" s="56"/>
      <c r="CU19" s="59"/>
      <c r="CV19" s="15"/>
      <c r="CW19" s="21"/>
      <c r="CX19" s="139"/>
      <c r="CY19" s="139"/>
      <c r="CZ19" s="140"/>
      <c r="DA19" s="2"/>
      <c r="DB19" s="60"/>
      <c r="DC19" s="1"/>
      <c r="DD19" s="1"/>
      <c r="DE19" s="1"/>
      <c r="DF19" s="1"/>
      <c r="DG19" s="93"/>
      <c r="DH19" s="300" t="s">
        <v>128</v>
      </c>
      <c r="DI19" s="301"/>
      <c r="DJ19" s="293">
        <v>37.94</v>
      </c>
      <c r="DK19" s="293"/>
      <c r="DL19" s="296">
        <f>DL18</f>
        <v>0</v>
      </c>
      <c r="DM19" s="302"/>
      <c r="DN19" s="310">
        <f t="shared" si="0"/>
        <v>0</v>
      </c>
      <c r="DO19" s="310"/>
      <c r="DP19" s="293">
        <v>1.56</v>
      </c>
      <c r="DQ19" s="293"/>
      <c r="DR19" s="311">
        <f t="shared" si="1"/>
        <v>0</v>
      </c>
      <c r="DS19" s="311"/>
      <c r="DT19" s="146" t="s">
        <v>133</v>
      </c>
      <c r="DU19" s="59"/>
      <c r="DV19" s="15"/>
      <c r="DW19" s="21"/>
      <c r="DX19" s="16"/>
      <c r="DY19" s="16"/>
      <c r="DZ19" s="17"/>
    </row>
    <row r="20" spans="1:130" ht="16.5" customHeight="1">
      <c r="A20" s="2"/>
      <c r="B20" s="5"/>
      <c r="C20" s="2"/>
      <c r="D20" s="2"/>
      <c r="E20" s="2"/>
      <c r="F20" s="2"/>
      <c r="G20" s="2"/>
      <c r="H20" s="2"/>
      <c r="O20" s="324" t="s">
        <v>85</v>
      </c>
      <c r="P20" s="325"/>
      <c r="Q20" s="325"/>
      <c r="R20" s="325">
        <v>0.1</v>
      </c>
      <c r="S20" s="325"/>
      <c r="T20" s="399"/>
      <c r="U20" s="398" t="s">
        <v>8</v>
      </c>
      <c r="V20" s="392"/>
      <c r="W20" s="392"/>
      <c r="X20" s="392">
        <f>SUM(X17:Z19)</f>
        <v>5</v>
      </c>
      <c r="Y20" s="392"/>
      <c r="Z20" s="393"/>
      <c r="AA20" s="2"/>
      <c r="AB20" s="277"/>
      <c r="AC20" s="278"/>
      <c r="AD20" s="278"/>
      <c r="AE20" s="278"/>
      <c r="AF20" s="278"/>
      <c r="AG20" s="15"/>
      <c r="AH20" s="16" t="s">
        <v>137</v>
      </c>
      <c r="AI20" s="276">
        <f>R15</f>
        <v>0.55</v>
      </c>
      <c r="AJ20" s="276"/>
      <c r="AK20" s="54" t="s">
        <v>38</v>
      </c>
      <c r="AL20" s="276">
        <f>R15+X19</f>
        <v>1.05</v>
      </c>
      <c r="AM20" s="276"/>
      <c r="AN20" s="54" t="s">
        <v>38</v>
      </c>
      <c r="AO20" s="276">
        <f>X19</f>
        <v>0.5</v>
      </c>
      <c r="AP20" s="276"/>
      <c r="AQ20" s="16"/>
      <c r="AR20" s="16" t="s">
        <v>16</v>
      </c>
      <c r="AS20" s="276">
        <f>ROUND(AI20+AL20+AO20,2)</f>
        <v>2.1</v>
      </c>
      <c r="AT20" s="276"/>
      <c r="AU20" s="279"/>
      <c r="AV20" s="16"/>
      <c r="AW20" s="21"/>
      <c r="AX20" s="23"/>
      <c r="AY20" s="20"/>
      <c r="AZ20" s="24"/>
      <c r="BA20" s="2"/>
      <c r="BB20" s="57"/>
      <c r="BC20" s="56"/>
      <c r="BD20" s="56"/>
      <c r="BE20" s="56"/>
      <c r="BF20" s="56"/>
      <c r="BG20" s="15"/>
      <c r="BH20" s="16"/>
      <c r="BI20" s="16"/>
      <c r="BJ20" s="16"/>
      <c r="BK20" s="16"/>
      <c r="BL20" s="16"/>
      <c r="BM20" s="16"/>
      <c r="BN20" s="16"/>
      <c r="BO20" s="16"/>
      <c r="BP20" s="16"/>
      <c r="BQ20" s="1"/>
      <c r="BR20" s="1"/>
      <c r="BS20" s="1"/>
      <c r="BT20" s="1"/>
      <c r="BU20" s="69"/>
      <c r="BV20" s="272" t="s">
        <v>35</v>
      </c>
      <c r="BW20" s="280"/>
      <c r="BX20" s="276">
        <f>BS19</f>
        <v>0</v>
      </c>
      <c r="BY20" s="276"/>
      <c r="BZ20" s="279"/>
      <c r="CA20" s="2"/>
      <c r="CB20" s="15"/>
      <c r="CC20" s="16"/>
      <c r="CD20" s="16"/>
      <c r="CE20" s="16"/>
      <c r="CF20" s="17"/>
      <c r="CG20" s="15"/>
      <c r="CH20" s="16"/>
      <c r="CI20" s="1"/>
      <c r="CJ20" s="1"/>
      <c r="CK20" s="1"/>
      <c r="CL20" s="1"/>
      <c r="CM20" s="1"/>
      <c r="CN20" s="1"/>
      <c r="CO20" s="1"/>
      <c r="CP20" s="16"/>
      <c r="CQ20" s="16"/>
      <c r="CR20" s="56"/>
      <c r="CS20" s="56"/>
      <c r="CT20" s="56"/>
      <c r="CU20" s="59"/>
      <c r="CV20" s="15"/>
      <c r="CW20" s="21"/>
      <c r="CX20" s="139"/>
      <c r="CY20" s="139"/>
      <c r="CZ20" s="140"/>
      <c r="DA20" s="2"/>
      <c r="DB20" s="60"/>
      <c r="DC20" s="1"/>
      <c r="DD20" s="1"/>
      <c r="DE20" s="1"/>
      <c r="DF20" s="1"/>
      <c r="DG20" s="60"/>
      <c r="DH20" s="225" t="s">
        <v>129</v>
      </c>
      <c r="DI20" s="355"/>
      <c r="DJ20" s="306"/>
      <c r="DK20" s="307"/>
      <c r="DL20" s="303"/>
      <c r="DM20" s="302"/>
      <c r="DN20" s="318"/>
      <c r="DO20" s="319"/>
      <c r="DP20" s="306"/>
      <c r="DQ20" s="307"/>
      <c r="DR20" s="308">
        <f>SUM(DR15:DR19)</f>
        <v>0</v>
      </c>
      <c r="DS20" s="309"/>
      <c r="DT20" s="146" t="s">
        <v>133</v>
      </c>
      <c r="DU20" s="127"/>
      <c r="DV20" s="60"/>
      <c r="DW20" s="68"/>
      <c r="DX20" s="1"/>
      <c r="DY20" s="1"/>
      <c r="DZ20" s="69"/>
    </row>
    <row r="21" spans="1:130" ht="16.5" customHeight="1">
      <c r="A21" s="2"/>
      <c r="B21" s="5"/>
      <c r="C21" s="2"/>
      <c r="D21" s="2"/>
      <c r="E21" s="2"/>
      <c r="F21" s="2"/>
      <c r="G21" s="2"/>
      <c r="H21" s="2"/>
      <c r="I21" s="2"/>
      <c r="J21" s="2"/>
      <c r="K21" s="2"/>
      <c r="L21" s="2"/>
      <c r="O21" s="324" t="s">
        <v>86</v>
      </c>
      <c r="P21" s="325"/>
      <c r="Q21" s="325"/>
      <c r="R21" s="381">
        <f>IF($O$9=3,0.3,(IF($O$9=4.5,0.35,(IF($O$9=5,0.4,(IF($O$9=7.5,0.7)))))))</f>
        <v>0.4</v>
      </c>
      <c r="S21" s="381"/>
      <c r="T21" s="382"/>
      <c r="U21" s="324" t="s">
        <v>82</v>
      </c>
      <c r="V21" s="325"/>
      <c r="W21" s="325"/>
      <c r="X21" s="396">
        <v>0.02</v>
      </c>
      <c r="Y21" s="396"/>
      <c r="Z21" s="397"/>
      <c r="AA21" s="2"/>
      <c r="AB21" s="272" t="s">
        <v>18</v>
      </c>
      <c r="AC21" s="273"/>
      <c r="AD21" s="273"/>
      <c r="AE21" s="273"/>
      <c r="AF21" s="273"/>
      <c r="AG21" s="15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7"/>
      <c r="AV21" s="16"/>
      <c r="AW21" s="21"/>
      <c r="AX21" s="23"/>
      <c r="AY21" s="20"/>
      <c r="AZ21" s="24"/>
      <c r="BA21" s="2"/>
      <c r="BB21" s="26"/>
      <c r="BC21" s="27"/>
      <c r="BD21" s="27"/>
      <c r="BE21" s="27"/>
      <c r="BF21" s="27"/>
      <c r="BG21" s="30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66"/>
      <c r="BU21" s="94"/>
      <c r="BV21" s="137"/>
      <c r="BW21" s="136"/>
      <c r="BX21" s="106"/>
      <c r="BY21" s="106"/>
      <c r="BZ21" s="107"/>
      <c r="CA21" s="2"/>
      <c r="CB21" s="15"/>
      <c r="CC21" s="16"/>
      <c r="CD21" s="16"/>
      <c r="CE21" s="16"/>
      <c r="CF21" s="17"/>
      <c r="CG21" s="15"/>
      <c r="CH21" s="16"/>
      <c r="CI21" s="1"/>
      <c r="CJ21" s="1"/>
      <c r="CK21" s="1"/>
      <c r="CL21" s="1"/>
      <c r="CM21" s="1"/>
      <c r="CN21" s="1"/>
      <c r="CO21" s="1"/>
      <c r="CP21" s="16"/>
      <c r="CQ21" s="16"/>
      <c r="CR21" s="56"/>
      <c r="CS21" s="56"/>
      <c r="CT21" s="56"/>
      <c r="CU21" s="59"/>
      <c r="CV21" s="15"/>
      <c r="CW21" s="21"/>
      <c r="CX21" s="139"/>
      <c r="CY21" s="139"/>
      <c r="CZ21" s="140"/>
      <c r="DA21" s="2"/>
      <c r="DB21" s="60"/>
      <c r="DC21" s="1"/>
      <c r="DD21" s="1"/>
      <c r="DE21" s="1"/>
      <c r="DF21" s="1"/>
      <c r="DG21" s="60"/>
      <c r="DH21" s="298" t="s">
        <v>130</v>
      </c>
      <c r="DI21" s="299"/>
      <c r="DJ21" s="285">
        <v>0</v>
      </c>
      <c r="DK21" s="285"/>
      <c r="DL21" s="296">
        <f>DL19</f>
        <v>0</v>
      </c>
      <c r="DM21" s="297"/>
      <c r="DN21" s="314">
        <f>DJ21*DL21</f>
        <v>0</v>
      </c>
      <c r="DO21" s="314"/>
      <c r="DP21" s="285">
        <v>0.995</v>
      </c>
      <c r="DQ21" s="285"/>
      <c r="DR21" s="315">
        <f>ROUND((DN21*DP21)/1000,3)</f>
        <v>0</v>
      </c>
      <c r="DS21" s="315"/>
      <c r="DT21" s="147" t="s">
        <v>133</v>
      </c>
      <c r="DU21" s="69"/>
      <c r="DV21" s="60"/>
      <c r="DW21" s="68"/>
      <c r="DX21" s="1"/>
      <c r="DY21" s="1"/>
      <c r="DZ21" s="69"/>
    </row>
    <row r="22" spans="1:130" ht="16.5" customHeight="1">
      <c r="A22" s="2"/>
      <c r="B22" s="5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320" t="s">
        <v>90</v>
      </c>
      <c r="P22" s="321"/>
      <c r="Q22" s="321"/>
      <c r="R22" s="322">
        <v>0.35</v>
      </c>
      <c r="S22" s="322"/>
      <c r="T22" s="323"/>
      <c r="U22" s="320" t="s">
        <v>83</v>
      </c>
      <c r="V22" s="321"/>
      <c r="W22" s="321"/>
      <c r="X22" s="394">
        <v>0.03</v>
      </c>
      <c r="Y22" s="394"/>
      <c r="Z22" s="395"/>
      <c r="AA22" s="2"/>
      <c r="AB22" s="5"/>
      <c r="AC22" s="2"/>
      <c r="AD22" s="2"/>
      <c r="AE22" s="2"/>
      <c r="AF22" s="2"/>
      <c r="AG22" s="15"/>
      <c r="AH22" s="16" t="s">
        <v>43</v>
      </c>
      <c r="AI22" s="273" t="s">
        <v>44</v>
      </c>
      <c r="AJ22" s="273"/>
      <c r="AK22" s="273"/>
      <c r="AL22" s="273"/>
      <c r="AM22" s="273"/>
      <c r="AN22" s="273"/>
      <c r="AO22" s="273"/>
      <c r="AP22" s="1"/>
      <c r="AQ22" s="1"/>
      <c r="AR22" s="1"/>
      <c r="AS22" s="1"/>
      <c r="AT22" s="1"/>
      <c r="AU22" s="69"/>
      <c r="AV22" s="16"/>
      <c r="AW22" s="21"/>
      <c r="AX22" s="16"/>
      <c r="AY22" s="16"/>
      <c r="AZ22" s="17"/>
      <c r="BA22" s="2"/>
      <c r="BB22" s="5"/>
      <c r="BC22" s="2"/>
      <c r="BD22" s="2"/>
      <c r="BE22" s="2"/>
      <c r="BF22" s="2"/>
      <c r="BG22" s="15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"/>
      <c r="BU22" s="59"/>
      <c r="BV22" s="57"/>
      <c r="BW22" s="58"/>
      <c r="BX22" s="56"/>
      <c r="BY22" s="56"/>
      <c r="BZ22" s="59"/>
      <c r="CA22" s="2"/>
      <c r="CB22" s="15"/>
      <c r="CC22" s="16"/>
      <c r="CD22" s="16"/>
      <c r="CE22" s="16"/>
      <c r="CF22" s="17"/>
      <c r="CG22" s="15"/>
      <c r="CH22" s="16"/>
      <c r="CI22" s="1"/>
      <c r="CJ22" s="1"/>
      <c r="CK22" s="1"/>
      <c r="CL22" s="1"/>
      <c r="CM22" s="1"/>
      <c r="CN22" s="1"/>
      <c r="CO22" s="1"/>
      <c r="CP22" s="16"/>
      <c r="CQ22" s="16"/>
      <c r="CR22" s="56"/>
      <c r="CS22" s="56"/>
      <c r="CT22" s="56"/>
      <c r="CU22" s="59"/>
      <c r="CV22" s="15"/>
      <c r="CW22" s="21"/>
      <c r="CX22" s="139"/>
      <c r="CY22" s="139"/>
      <c r="CZ22" s="140"/>
      <c r="DA22" s="2"/>
      <c r="DB22" s="15"/>
      <c r="DC22" s="16"/>
      <c r="DD22" s="16"/>
      <c r="DE22" s="16"/>
      <c r="DF22" s="16"/>
      <c r="DG22" s="15"/>
      <c r="DH22" s="330" t="s">
        <v>131</v>
      </c>
      <c r="DI22" s="331"/>
      <c r="DJ22" s="294"/>
      <c r="DK22" s="295"/>
      <c r="DL22" s="294"/>
      <c r="DM22" s="295"/>
      <c r="DN22" s="294"/>
      <c r="DO22" s="295"/>
      <c r="DP22" s="286"/>
      <c r="DQ22" s="287"/>
      <c r="DR22" s="312">
        <f>DR20+DR21</f>
        <v>0</v>
      </c>
      <c r="DS22" s="313"/>
      <c r="DT22" s="148" t="s">
        <v>133</v>
      </c>
      <c r="DU22" s="17"/>
      <c r="DV22" s="15"/>
      <c r="DW22" s="21"/>
      <c r="DX22" s="16"/>
      <c r="DY22" s="16"/>
      <c r="DZ22" s="17"/>
    </row>
    <row r="23" spans="1:130" ht="16.5" customHeight="1">
      <c r="A23" s="2"/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66"/>
      <c r="U23" s="66"/>
      <c r="V23" s="66"/>
      <c r="W23" s="66"/>
      <c r="X23" s="66"/>
      <c r="Y23" s="66"/>
      <c r="Z23" s="28"/>
      <c r="AA23" s="2"/>
      <c r="AB23" s="5"/>
      <c r="AC23" s="2"/>
      <c r="AD23" s="2"/>
      <c r="AE23" s="2"/>
      <c r="AF23" s="2"/>
      <c r="AG23" s="15"/>
      <c r="AH23" s="12" t="s">
        <v>41</v>
      </c>
      <c r="AI23" s="16" t="s">
        <v>24</v>
      </c>
      <c r="AJ23" s="54" t="s">
        <v>137</v>
      </c>
      <c r="AK23" s="54" t="s">
        <v>34</v>
      </c>
      <c r="AL23" s="274">
        <f>Q8</f>
        <v>0</v>
      </c>
      <c r="AM23" s="274"/>
      <c r="AN23" s="16" t="s">
        <v>39</v>
      </c>
      <c r="AO23" s="16" t="s">
        <v>38</v>
      </c>
      <c r="AP23" s="276">
        <f>AS15</f>
        <v>2.56</v>
      </c>
      <c r="AQ23" s="273"/>
      <c r="AR23" s="54" t="s">
        <v>34</v>
      </c>
      <c r="AS23" s="284">
        <v>2</v>
      </c>
      <c r="AT23" s="284"/>
      <c r="AU23" s="69"/>
      <c r="AV23" s="16"/>
      <c r="AW23" s="21"/>
      <c r="AX23" s="23"/>
      <c r="AY23" s="20"/>
      <c r="AZ23" s="24"/>
      <c r="BA23" s="2"/>
      <c r="BB23" s="277" t="s">
        <v>192</v>
      </c>
      <c r="BC23" s="278"/>
      <c r="BD23" s="278"/>
      <c r="BE23" s="278"/>
      <c r="BF23" s="278"/>
      <c r="BG23" s="15"/>
      <c r="BH23" s="16" t="s">
        <v>137</v>
      </c>
      <c r="BI23" s="16" t="s">
        <v>37</v>
      </c>
      <c r="BJ23" s="276">
        <f>ROUND((SQRT((X17-R21-R22)^2+(((X17-R21-R22)*X22)^2))),2)</f>
        <v>3.6</v>
      </c>
      <c r="BK23" s="273"/>
      <c r="BL23" s="54" t="s">
        <v>34</v>
      </c>
      <c r="BM23" s="380">
        <f>R17</f>
        <v>0.3</v>
      </c>
      <c r="BN23" s="380"/>
      <c r="BO23" s="16" t="s">
        <v>39</v>
      </c>
      <c r="BP23" s="54" t="s">
        <v>34</v>
      </c>
      <c r="BQ23" s="274">
        <f>Q8</f>
        <v>0</v>
      </c>
      <c r="BR23" s="274"/>
      <c r="BS23" s="54"/>
      <c r="BT23" s="54"/>
      <c r="BU23" s="17"/>
      <c r="BV23" s="15"/>
      <c r="BW23" s="21"/>
      <c r="BX23" s="16"/>
      <c r="BY23" s="16"/>
      <c r="BZ23" s="17"/>
      <c r="CA23" s="2"/>
      <c r="CB23" s="15"/>
      <c r="CC23" s="328"/>
      <c r="CD23" s="328"/>
      <c r="CE23" s="328"/>
      <c r="CF23" s="329"/>
      <c r="CG23" s="57"/>
      <c r="CH23" s="16"/>
      <c r="CI23" s="33"/>
      <c r="CJ23" s="20"/>
      <c r="CK23" s="20"/>
      <c r="CL23" s="34"/>
      <c r="CM23" s="33"/>
      <c r="CN23" s="33"/>
      <c r="CO23" s="33"/>
      <c r="CP23" s="34"/>
      <c r="CQ23" s="16"/>
      <c r="CR23" s="56"/>
      <c r="CS23" s="56"/>
      <c r="CT23" s="56"/>
      <c r="CU23" s="59"/>
      <c r="CV23" s="15"/>
      <c r="CW23" s="21"/>
      <c r="CX23" s="139"/>
      <c r="CY23" s="139"/>
      <c r="CZ23" s="140"/>
      <c r="DA23" s="2"/>
      <c r="DB23" s="15"/>
      <c r="DC23" s="16"/>
      <c r="DD23" s="16"/>
      <c r="DE23" s="16"/>
      <c r="DF23" s="16"/>
      <c r="DG23" s="15"/>
      <c r="DH23" s="16"/>
      <c r="DI23" s="55"/>
      <c r="DJ23" s="55"/>
      <c r="DK23" s="16"/>
      <c r="DL23" s="55"/>
      <c r="DM23" s="55"/>
      <c r="DN23" s="16"/>
      <c r="DO23" s="16"/>
      <c r="DP23" s="16"/>
      <c r="DQ23" s="16"/>
      <c r="DR23" s="54"/>
      <c r="DS23" s="131"/>
      <c r="DT23" s="131"/>
      <c r="DU23" s="132"/>
      <c r="DV23" s="272" t="s">
        <v>132</v>
      </c>
      <c r="DW23" s="280"/>
      <c r="DX23" s="304">
        <f>DR22</f>
        <v>0</v>
      </c>
      <c r="DY23" s="273"/>
      <c r="DZ23" s="305"/>
    </row>
    <row r="24" spans="1:130" ht="16.5" customHeight="1">
      <c r="A24" s="2"/>
      <c r="B24" s="277" t="s">
        <v>22</v>
      </c>
      <c r="C24" s="278"/>
      <c r="D24" s="278"/>
      <c r="E24" s="278"/>
      <c r="F24" s="278"/>
      <c r="G24" s="15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7"/>
      <c r="V24" s="5"/>
      <c r="W24" s="9"/>
      <c r="X24" s="2"/>
      <c r="Y24" s="2"/>
      <c r="Z24" s="6"/>
      <c r="AA24" s="2"/>
      <c r="AB24" s="5"/>
      <c r="AC24" s="2"/>
      <c r="AD24" s="2"/>
      <c r="AE24" s="2"/>
      <c r="AF24" s="2"/>
      <c r="AG24" s="15"/>
      <c r="AH24" s="16"/>
      <c r="AI24" s="16"/>
      <c r="AJ24" s="16"/>
      <c r="AK24" s="47"/>
      <c r="AL24" s="47"/>
      <c r="AM24" s="77"/>
      <c r="AN24" s="78"/>
      <c r="AO24" s="78"/>
      <c r="AP24" s="54"/>
      <c r="AQ24" s="55"/>
      <c r="AR24" s="54" t="s">
        <v>36</v>
      </c>
      <c r="AS24" s="274">
        <f>ROUND((AS20*AL23)+AP23*AS23,2)</f>
        <v>5.12</v>
      </c>
      <c r="AT24" s="274"/>
      <c r="AU24" s="275"/>
      <c r="AV24" s="16"/>
      <c r="AW24" s="21"/>
      <c r="AX24" s="16"/>
      <c r="AY24" s="16"/>
      <c r="AZ24" s="17"/>
      <c r="BA24" s="2"/>
      <c r="BB24" s="277"/>
      <c r="BC24" s="278"/>
      <c r="BD24" s="278"/>
      <c r="BE24" s="278"/>
      <c r="BF24" s="278"/>
      <c r="BG24" s="57"/>
      <c r="BH24" s="1"/>
      <c r="BI24" s="16"/>
      <c r="BJ24" s="16"/>
      <c r="BK24" s="16"/>
      <c r="BL24" s="16"/>
      <c r="BM24" s="16"/>
      <c r="BN24" s="16"/>
      <c r="BO24" s="16"/>
      <c r="BP24" s="16"/>
      <c r="BQ24" s="16"/>
      <c r="BR24" s="54" t="s">
        <v>36</v>
      </c>
      <c r="BS24" s="274">
        <f>ROUND(BJ23*BM23*BQ23,2)</f>
        <v>0</v>
      </c>
      <c r="BT24" s="274"/>
      <c r="BU24" s="275"/>
      <c r="BV24" s="93"/>
      <c r="BW24" s="95"/>
      <c r="BX24" s="12"/>
      <c r="BY24" s="12"/>
      <c r="BZ24" s="96"/>
      <c r="CA24" s="2"/>
      <c r="CB24" s="15"/>
      <c r="CC24" s="328" t="s">
        <v>98</v>
      </c>
      <c r="CD24" s="328"/>
      <c r="CE24" s="328"/>
      <c r="CF24" s="329"/>
      <c r="CG24" s="141"/>
      <c r="CH24" s="16" t="s">
        <v>43</v>
      </c>
      <c r="CI24" s="273" t="s">
        <v>139</v>
      </c>
      <c r="CJ24" s="273"/>
      <c r="CK24" s="273"/>
      <c r="CL24" s="273"/>
      <c r="CM24" s="273"/>
      <c r="CN24" s="273"/>
      <c r="CO24" s="273"/>
      <c r="CP24" s="34"/>
      <c r="CQ24" s="16"/>
      <c r="CR24" s="16"/>
      <c r="CS24" s="20"/>
      <c r="CT24" s="16"/>
      <c r="CU24" s="59"/>
      <c r="CV24" s="60"/>
      <c r="CW24" s="68"/>
      <c r="CX24" s="1"/>
      <c r="CY24" s="1"/>
      <c r="CZ24" s="69"/>
      <c r="DA24" s="2"/>
      <c r="DB24" s="75"/>
      <c r="DC24" s="66"/>
      <c r="DD24" s="66"/>
      <c r="DE24" s="66"/>
      <c r="DF24" s="66"/>
      <c r="DG24" s="75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7"/>
      <c r="DV24" s="75"/>
      <c r="DW24" s="76"/>
      <c r="DX24" s="66"/>
      <c r="DY24" s="66"/>
      <c r="DZ24" s="67"/>
    </row>
    <row r="25" spans="1:130" ht="16.5" customHeight="1">
      <c r="A25" s="2"/>
      <c r="B25" s="277"/>
      <c r="C25" s="278"/>
      <c r="D25" s="278"/>
      <c r="E25" s="278"/>
      <c r="F25" s="278"/>
      <c r="G25" s="15"/>
      <c r="H25" s="16"/>
      <c r="I25" s="20"/>
      <c r="J25" s="20"/>
      <c r="K25" s="20"/>
      <c r="L25" s="16"/>
      <c r="M25" s="20"/>
      <c r="N25" s="20"/>
      <c r="O25" s="20"/>
      <c r="P25" s="16"/>
      <c r="Q25" s="157"/>
      <c r="R25" s="16"/>
      <c r="S25" s="20"/>
      <c r="T25" s="20"/>
      <c r="U25" s="16"/>
      <c r="V25" s="5"/>
      <c r="W25" s="9"/>
      <c r="X25" s="2"/>
      <c r="Y25" s="2"/>
      <c r="Z25" s="6"/>
      <c r="AA25" s="2"/>
      <c r="AB25" s="5"/>
      <c r="AC25" s="2"/>
      <c r="AD25" s="2"/>
      <c r="AE25" s="2"/>
      <c r="AF25" s="2"/>
      <c r="AG25" s="5"/>
      <c r="AH25" s="16"/>
      <c r="AI25" s="16"/>
      <c r="AJ25" s="16"/>
      <c r="AK25" s="16"/>
      <c r="AL25" s="20"/>
      <c r="AM25" s="20"/>
      <c r="AN25" s="2"/>
      <c r="AO25" s="2"/>
      <c r="AP25" s="2"/>
      <c r="AQ25" s="2"/>
      <c r="AR25" s="16"/>
      <c r="AS25" s="20"/>
      <c r="AT25" s="20"/>
      <c r="AU25" s="24"/>
      <c r="AV25" s="273" t="s">
        <v>35</v>
      </c>
      <c r="AW25" s="280"/>
      <c r="AX25" s="276">
        <f>AS24</f>
        <v>5.12</v>
      </c>
      <c r="AY25" s="276"/>
      <c r="AZ25" s="279"/>
      <c r="BA25" s="2"/>
      <c r="BB25" s="272" t="s">
        <v>217</v>
      </c>
      <c r="BC25" s="273"/>
      <c r="BD25" s="273"/>
      <c r="BE25" s="273"/>
      <c r="BF25" s="273"/>
      <c r="BG25" s="5"/>
      <c r="BH25" s="273"/>
      <c r="BI25" s="273"/>
      <c r="BJ25" s="273"/>
      <c r="BK25" s="273"/>
      <c r="BL25" s="273"/>
      <c r="BM25" s="12"/>
      <c r="BN25" s="12"/>
      <c r="BO25" s="12"/>
      <c r="BP25" s="12"/>
      <c r="BQ25" s="12"/>
      <c r="BR25" s="12"/>
      <c r="BS25" s="12"/>
      <c r="BT25" s="12"/>
      <c r="BU25" s="96"/>
      <c r="BV25" s="415" t="s">
        <v>42</v>
      </c>
      <c r="BW25" s="416"/>
      <c r="BX25" s="274">
        <f>BS24</f>
        <v>0</v>
      </c>
      <c r="BY25" s="274"/>
      <c r="BZ25" s="275"/>
      <c r="CA25" s="2"/>
      <c r="CB25" s="15"/>
      <c r="CC25" s="273" t="s">
        <v>100</v>
      </c>
      <c r="CD25" s="273"/>
      <c r="CE25" s="273"/>
      <c r="CF25" s="305"/>
      <c r="CG25" s="57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17"/>
      <c r="CV25" s="15"/>
      <c r="CW25" s="21"/>
      <c r="CX25" s="139"/>
      <c r="CY25" s="139"/>
      <c r="CZ25" s="140"/>
      <c r="DA25" s="2"/>
      <c r="DB25" s="79"/>
      <c r="DC25" s="80"/>
      <c r="DD25" s="80"/>
      <c r="DE25" s="80"/>
      <c r="DF25" s="80"/>
      <c r="DG25" s="79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1"/>
      <c r="DV25" s="79"/>
      <c r="DW25" s="82"/>
      <c r="DX25" s="80"/>
      <c r="DY25" s="80"/>
      <c r="DZ25" s="81"/>
    </row>
    <row r="26" spans="1:130" ht="16.5" customHeight="1">
      <c r="A26" s="2"/>
      <c r="B26" s="277"/>
      <c r="C26" s="278"/>
      <c r="D26" s="278"/>
      <c r="E26" s="278"/>
      <c r="F26" s="278"/>
      <c r="G26" s="15"/>
      <c r="H26" s="16" t="s">
        <v>187</v>
      </c>
      <c r="I26" s="273" t="s">
        <v>210</v>
      </c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0"/>
      <c r="U26" s="24"/>
      <c r="V26" s="5"/>
      <c r="W26" s="9"/>
      <c r="X26" s="2"/>
      <c r="Y26" s="2"/>
      <c r="Z26" s="6"/>
      <c r="AA26" s="2"/>
      <c r="AB26" s="26"/>
      <c r="AC26" s="27"/>
      <c r="AD26" s="27"/>
      <c r="AE26" s="27"/>
      <c r="AF26" s="27"/>
      <c r="AG26" s="26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8"/>
      <c r="AV26" s="29"/>
      <c r="AW26" s="31"/>
      <c r="AX26" s="36"/>
      <c r="AY26" s="37"/>
      <c r="AZ26" s="38"/>
      <c r="BA26" s="2"/>
      <c r="BB26" s="137"/>
      <c r="BC26" s="106"/>
      <c r="BD26" s="106"/>
      <c r="BE26" s="106"/>
      <c r="BF26" s="106"/>
      <c r="BG26" s="26"/>
      <c r="BH26" s="106"/>
      <c r="BI26" s="106"/>
      <c r="BJ26" s="106"/>
      <c r="BK26" s="106"/>
      <c r="BL26" s="106"/>
      <c r="BM26" s="106"/>
      <c r="BN26" s="106"/>
      <c r="BO26" s="106"/>
      <c r="BP26" s="66"/>
      <c r="BQ26" s="66"/>
      <c r="BR26" s="66"/>
      <c r="BS26" s="66"/>
      <c r="BT26" s="66"/>
      <c r="BU26" s="67"/>
      <c r="BV26" s="75"/>
      <c r="BW26" s="76"/>
      <c r="BX26" s="66"/>
      <c r="BY26" s="29"/>
      <c r="BZ26" s="32"/>
      <c r="CA26" s="2"/>
      <c r="CB26" s="15"/>
      <c r="CC26" s="16"/>
      <c r="CD26" s="16"/>
      <c r="CE26" s="16"/>
      <c r="CF26" s="17"/>
      <c r="CG26" s="15"/>
      <c r="CH26" s="16" t="s">
        <v>103</v>
      </c>
      <c r="CI26" s="276">
        <f>SQRT((X17-R21)^2+((X17-R21)*X22)^2)+SQRT(R21^2+R21^2)+SQRT((X12+X13-R21)^2+X18^2)+R16+X19+R16+R16+X13+X14+X15+X19+SQRT(X17^2+(X17*X21)^2)+SQRT(X15^2+X18^2)+X11</f>
        <v>17.970714260748544</v>
      </c>
      <c r="CJ26" s="273"/>
      <c r="CK26" s="33" t="s">
        <v>101</v>
      </c>
      <c r="CL26" s="379">
        <v>0.02</v>
      </c>
      <c r="CM26" s="379"/>
      <c r="CN26" s="33" t="s">
        <v>101</v>
      </c>
      <c r="CO26" s="379">
        <v>0.025</v>
      </c>
      <c r="CP26" s="379"/>
      <c r="CQ26" s="33" t="s">
        <v>101</v>
      </c>
      <c r="CR26" s="360" t="str">
        <f>CS15</f>
        <v>0</v>
      </c>
      <c r="CS26" s="360"/>
      <c r="CT26" s="158"/>
      <c r="CU26" s="159"/>
      <c r="CV26" s="15"/>
      <c r="CW26" s="21"/>
      <c r="CX26" s="139"/>
      <c r="CY26" s="139"/>
      <c r="CZ26" s="140"/>
      <c r="DA26" s="2"/>
      <c r="DB26" s="277" t="s">
        <v>203</v>
      </c>
      <c r="DC26" s="278"/>
      <c r="DD26" s="278"/>
      <c r="DE26" s="278"/>
      <c r="DF26" s="278"/>
      <c r="DG26" s="15"/>
      <c r="DH26" s="16" t="s">
        <v>172</v>
      </c>
      <c r="DI26" s="20" t="s">
        <v>23</v>
      </c>
      <c r="DJ26" s="276">
        <f>R15-R20</f>
        <v>0.45000000000000007</v>
      </c>
      <c r="DK26" s="276"/>
      <c r="DL26" s="16" t="s">
        <v>173</v>
      </c>
      <c r="DM26" s="276">
        <f>DJ26</f>
        <v>0.45000000000000007</v>
      </c>
      <c r="DN26" s="276"/>
      <c r="DO26" s="20" t="s">
        <v>19</v>
      </c>
      <c r="DP26" s="16" t="s">
        <v>173</v>
      </c>
      <c r="DQ26" s="276">
        <v>0.5</v>
      </c>
      <c r="DR26" s="276"/>
      <c r="DS26" s="16" t="s">
        <v>173</v>
      </c>
      <c r="DT26" s="276">
        <f>Q8</f>
        <v>0</v>
      </c>
      <c r="DU26" s="276"/>
      <c r="DV26" s="15"/>
      <c r="DW26" s="21"/>
      <c r="DX26" s="16"/>
      <c r="DY26" s="16"/>
      <c r="DZ26" s="17"/>
    </row>
    <row r="27" spans="1:130" ht="16.5" customHeight="1">
      <c r="A27" s="2"/>
      <c r="B27" s="5"/>
      <c r="C27" s="2"/>
      <c r="D27" s="2"/>
      <c r="E27" s="2"/>
      <c r="F27" s="2"/>
      <c r="G27" s="15"/>
      <c r="H27" s="16"/>
      <c r="I27" s="16"/>
      <c r="J27" s="16"/>
      <c r="K27" s="16"/>
      <c r="L27" s="20"/>
      <c r="M27" s="20"/>
      <c r="N27" s="16"/>
      <c r="O27" s="16"/>
      <c r="P27" s="16"/>
      <c r="Q27" s="16"/>
      <c r="R27" s="16"/>
      <c r="S27" s="20"/>
      <c r="T27" s="20"/>
      <c r="U27" s="24"/>
      <c r="V27" s="5"/>
      <c r="W27" s="9"/>
      <c r="X27" s="2"/>
      <c r="Y27" s="2"/>
      <c r="Z27" s="6"/>
      <c r="AA27" s="2"/>
      <c r="AB27" s="5"/>
      <c r="AC27" s="2"/>
      <c r="AD27" s="2"/>
      <c r="AE27" s="2"/>
      <c r="AF27" s="2"/>
      <c r="AG27" s="5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6"/>
      <c r="AV27" s="2"/>
      <c r="AW27" s="9"/>
      <c r="AX27" s="2"/>
      <c r="AY27" s="2"/>
      <c r="AZ27" s="6"/>
      <c r="BA27" s="2"/>
      <c r="BB27" s="57"/>
      <c r="BC27" s="56"/>
      <c r="BD27" s="56"/>
      <c r="BE27" s="56"/>
      <c r="BF27" s="56"/>
      <c r="BG27" s="5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17"/>
      <c r="BV27" s="57"/>
      <c r="BW27" s="58"/>
      <c r="BX27" s="56"/>
      <c r="BY27" s="56"/>
      <c r="BZ27" s="59"/>
      <c r="CA27" s="2"/>
      <c r="CB27" s="15"/>
      <c r="CC27" s="16"/>
      <c r="CD27" s="16"/>
      <c r="CE27" s="16"/>
      <c r="CF27" s="17"/>
      <c r="CG27" s="15"/>
      <c r="CR27" s="16" t="s">
        <v>102</v>
      </c>
      <c r="CS27" s="362">
        <f>ROUND(CI26*CL26*CO26*CR26,3)</f>
        <v>0</v>
      </c>
      <c r="CT27" s="362"/>
      <c r="CU27" s="363"/>
      <c r="CV27" s="60"/>
      <c r="CW27" s="68"/>
      <c r="CX27" s="1"/>
      <c r="CY27" s="1"/>
      <c r="CZ27" s="69"/>
      <c r="DA27" s="2"/>
      <c r="DB27" s="277"/>
      <c r="DC27" s="278"/>
      <c r="DD27" s="278"/>
      <c r="DE27" s="278"/>
      <c r="DF27" s="278"/>
      <c r="DG27" s="15"/>
      <c r="DH27" s="22"/>
      <c r="DI27" s="1"/>
      <c r="DJ27" s="1"/>
      <c r="DK27" s="1"/>
      <c r="DL27" s="16"/>
      <c r="DM27" s="16"/>
      <c r="DN27" s="16"/>
      <c r="DO27" s="16"/>
      <c r="DP27" s="16"/>
      <c r="DQ27" s="16"/>
      <c r="DR27" s="16" t="s">
        <v>174</v>
      </c>
      <c r="DS27" s="276">
        <f>ROUND(DJ26*DM26*DQ26*DT26,2)</f>
        <v>0</v>
      </c>
      <c r="DT27" s="276"/>
      <c r="DU27" s="279"/>
      <c r="DV27" s="15"/>
      <c r="DW27" s="21"/>
      <c r="DX27" s="16"/>
      <c r="DY27" s="16"/>
      <c r="DZ27" s="17"/>
    </row>
    <row r="28" spans="1:130" ht="16.5" customHeight="1">
      <c r="A28" s="2"/>
      <c r="B28" s="5"/>
      <c r="C28" s="2"/>
      <c r="D28" s="2"/>
      <c r="E28" s="2"/>
      <c r="F28" s="2"/>
      <c r="G28" s="15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5"/>
      <c r="W28" s="21"/>
      <c r="X28" s="20"/>
      <c r="Y28" s="20"/>
      <c r="Z28" s="24"/>
      <c r="AA28" s="2"/>
      <c r="AB28" s="277" t="s">
        <v>189</v>
      </c>
      <c r="AC28" s="278"/>
      <c r="AD28" s="278"/>
      <c r="AE28" s="278"/>
      <c r="AF28" s="278"/>
      <c r="AG28" s="5"/>
      <c r="AH28" s="2" t="s">
        <v>28</v>
      </c>
      <c r="AI28" s="54" t="s">
        <v>37</v>
      </c>
      <c r="AJ28" s="274">
        <f>X11</f>
        <v>0.4</v>
      </c>
      <c r="AK28" s="274"/>
      <c r="AL28" s="54" t="s">
        <v>38</v>
      </c>
      <c r="AM28" s="414">
        <f>X14</f>
        <v>0.618</v>
      </c>
      <c r="AN28" s="414"/>
      <c r="AO28" s="54" t="s">
        <v>39</v>
      </c>
      <c r="AP28" s="55" t="s">
        <v>46</v>
      </c>
      <c r="AQ28" s="130">
        <v>2</v>
      </c>
      <c r="AR28" s="55" t="s">
        <v>34</v>
      </c>
      <c r="AS28" s="276">
        <f>X17</f>
        <v>4.35</v>
      </c>
      <c r="AT28" s="276"/>
      <c r="AU28" s="69"/>
      <c r="AV28" s="2"/>
      <c r="AW28" s="9"/>
      <c r="AX28" s="2"/>
      <c r="AY28" s="2"/>
      <c r="AZ28" s="6"/>
      <c r="BA28" s="2"/>
      <c r="BB28" s="57"/>
      <c r="BC28" s="56"/>
      <c r="BD28" s="56"/>
      <c r="BE28" s="56"/>
      <c r="BF28" s="56"/>
      <c r="BG28" s="57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9"/>
      <c r="BV28" s="57"/>
      <c r="BW28" s="58"/>
      <c r="BX28" s="56"/>
      <c r="BY28" s="56"/>
      <c r="BZ28" s="59"/>
      <c r="CA28" s="2"/>
      <c r="CB28" s="15"/>
      <c r="CC28" s="16"/>
      <c r="CD28" s="16"/>
      <c r="CE28" s="16"/>
      <c r="CF28" s="17"/>
      <c r="CG28" s="30"/>
      <c r="CH28" s="66"/>
      <c r="CI28" s="66"/>
      <c r="CJ28" s="66"/>
      <c r="CK28" s="66"/>
      <c r="CL28" s="66"/>
      <c r="CM28" s="66"/>
      <c r="CN28" s="66"/>
      <c r="CO28" s="66"/>
      <c r="CP28" s="66"/>
      <c r="CQ28" s="144"/>
      <c r="CR28" s="66"/>
      <c r="CS28" s="66"/>
      <c r="CT28" s="66"/>
      <c r="CU28" s="66"/>
      <c r="CV28" s="365" t="s">
        <v>104</v>
      </c>
      <c r="CW28" s="366"/>
      <c r="CX28" s="367">
        <f>CS27</f>
        <v>0</v>
      </c>
      <c r="CY28" s="367"/>
      <c r="CZ28" s="368"/>
      <c r="DA28" s="2"/>
      <c r="DB28" s="272" t="s">
        <v>175</v>
      </c>
      <c r="DC28" s="273"/>
      <c r="DD28" s="273"/>
      <c r="DE28" s="273"/>
      <c r="DF28" s="273"/>
      <c r="DG28" s="15"/>
      <c r="DH28" s="16"/>
      <c r="DI28" s="20"/>
      <c r="DJ28" s="20"/>
      <c r="DK28" s="16"/>
      <c r="DL28" s="20"/>
      <c r="DM28" s="20"/>
      <c r="DN28" s="16"/>
      <c r="DO28" s="16"/>
      <c r="DP28" s="16"/>
      <c r="DQ28" s="16"/>
      <c r="DR28" s="16"/>
      <c r="DS28" s="20"/>
      <c r="DT28" s="20"/>
      <c r="DU28" s="24"/>
      <c r="DV28" s="272" t="s">
        <v>57</v>
      </c>
      <c r="DW28" s="280"/>
      <c r="DX28" s="276">
        <f>ROUND(DS27,2)</f>
        <v>0</v>
      </c>
      <c r="DY28" s="276"/>
      <c r="DZ28" s="279"/>
    </row>
    <row r="29" spans="1:130" ht="16.5" customHeight="1">
      <c r="A29" s="2"/>
      <c r="B29" s="26"/>
      <c r="C29" s="27"/>
      <c r="D29" s="27"/>
      <c r="E29" s="27"/>
      <c r="F29" s="27"/>
      <c r="G29" s="30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32"/>
      <c r="V29" s="26"/>
      <c r="W29" s="39"/>
      <c r="X29" s="27"/>
      <c r="Y29" s="27"/>
      <c r="Z29" s="28"/>
      <c r="AA29" s="2"/>
      <c r="AB29" s="277"/>
      <c r="AC29" s="278"/>
      <c r="AD29" s="278"/>
      <c r="AE29" s="278"/>
      <c r="AF29" s="278"/>
      <c r="AG29" s="5"/>
      <c r="AH29" s="16"/>
      <c r="AI29" s="1"/>
      <c r="AJ29" s="1"/>
      <c r="AK29" s="1"/>
      <c r="AL29" s="1"/>
      <c r="AM29" s="1"/>
      <c r="AN29" s="1"/>
      <c r="AQ29" s="1"/>
      <c r="AR29" s="16" t="s">
        <v>16</v>
      </c>
      <c r="AS29" s="276">
        <f>ROUND((AJ28+AM28)/AQ28*AS28,2)</f>
        <v>2.21</v>
      </c>
      <c r="AT29" s="276"/>
      <c r="AU29" s="279"/>
      <c r="AV29" s="2"/>
      <c r="AW29" s="9"/>
      <c r="AX29" s="2"/>
      <c r="AY29" s="2"/>
      <c r="AZ29" s="6"/>
      <c r="BA29" s="2"/>
      <c r="BB29" s="277" t="s">
        <v>193</v>
      </c>
      <c r="BC29" s="278"/>
      <c r="BD29" s="278"/>
      <c r="BE29" s="278"/>
      <c r="BF29" s="278"/>
      <c r="BG29" s="57"/>
      <c r="BH29" s="16" t="s">
        <v>137</v>
      </c>
      <c r="BI29" s="16" t="s">
        <v>37</v>
      </c>
      <c r="BJ29" s="276">
        <f>BJ23</f>
        <v>3.6</v>
      </c>
      <c r="BK29" s="273"/>
      <c r="BL29" s="33" t="s">
        <v>14</v>
      </c>
      <c r="BM29" s="276">
        <f>BM23</f>
        <v>0.3</v>
      </c>
      <c r="BN29" s="273"/>
      <c r="BO29" s="54" t="s">
        <v>34</v>
      </c>
      <c r="BP29" s="284">
        <v>2</v>
      </c>
      <c r="BQ29" s="284"/>
      <c r="BR29" s="16" t="s">
        <v>39</v>
      </c>
      <c r="BS29" s="54" t="s">
        <v>34</v>
      </c>
      <c r="BT29" s="274">
        <f>Q8</f>
        <v>0</v>
      </c>
      <c r="BU29" s="274"/>
      <c r="BV29" s="15"/>
      <c r="BW29" s="21"/>
      <c r="BX29" s="16"/>
      <c r="BY29" s="16"/>
      <c r="BZ29" s="17"/>
      <c r="CA29" s="2"/>
      <c r="CB29" s="15"/>
      <c r="CC29" s="328" t="s">
        <v>105</v>
      </c>
      <c r="CD29" s="328"/>
      <c r="CE29" s="328"/>
      <c r="CF29" s="329"/>
      <c r="CG29" s="15"/>
      <c r="CH29" s="16" t="s">
        <v>43</v>
      </c>
      <c r="CI29" s="273" t="s">
        <v>29</v>
      </c>
      <c r="CJ29" s="273"/>
      <c r="CK29" s="273"/>
      <c r="CL29" s="273"/>
      <c r="CM29" s="273"/>
      <c r="CN29" s="273"/>
      <c r="CO29" s="273"/>
      <c r="CP29" s="56"/>
      <c r="CQ29" s="1"/>
      <c r="CR29" s="1"/>
      <c r="CS29" s="1"/>
      <c r="CT29" s="1"/>
      <c r="CU29" s="59"/>
      <c r="CV29" s="15"/>
      <c r="CW29" s="21"/>
      <c r="CX29" s="139"/>
      <c r="CY29" s="139"/>
      <c r="CZ29" s="140"/>
      <c r="DA29" s="2"/>
      <c r="DB29" s="15"/>
      <c r="DC29" s="16"/>
      <c r="DD29" s="16"/>
      <c r="DE29" s="16"/>
      <c r="DF29" s="16"/>
      <c r="DG29" s="15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7"/>
      <c r="DV29" s="15"/>
      <c r="DW29" s="21"/>
      <c r="DX29" s="20"/>
      <c r="DY29" s="16"/>
      <c r="DZ29" s="17"/>
    </row>
    <row r="30" spans="1:130" ht="16.5" customHeight="1">
      <c r="A30" s="2"/>
      <c r="B30" s="277" t="s">
        <v>72</v>
      </c>
      <c r="C30" s="278"/>
      <c r="D30" s="278"/>
      <c r="E30" s="278"/>
      <c r="F30" s="278"/>
      <c r="G30" s="15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7"/>
      <c r="V30" s="5"/>
      <c r="W30" s="9"/>
      <c r="X30" s="2"/>
      <c r="Y30" s="2"/>
      <c r="Z30" s="6"/>
      <c r="AA30" s="2"/>
      <c r="AB30" s="272" t="s">
        <v>84</v>
      </c>
      <c r="AC30" s="273"/>
      <c r="AD30" s="273"/>
      <c r="AE30" s="273"/>
      <c r="AF30" s="273"/>
      <c r="AG30" s="5"/>
      <c r="AH30" s="16" t="s">
        <v>87</v>
      </c>
      <c r="AI30" s="276">
        <f>R21</f>
        <v>0.4</v>
      </c>
      <c r="AJ30" s="276"/>
      <c r="AK30" s="16" t="s">
        <v>15</v>
      </c>
      <c r="AL30" s="276">
        <f>R21</f>
        <v>0.4</v>
      </c>
      <c r="AM30" s="276"/>
      <c r="AN30" s="55" t="s">
        <v>46</v>
      </c>
      <c r="AO30" s="130">
        <v>2</v>
      </c>
      <c r="AP30" s="16"/>
      <c r="AQ30" s="16"/>
      <c r="AR30" s="16" t="s">
        <v>16</v>
      </c>
      <c r="AS30" s="276">
        <f>ROUND(AI30*AL30/AO30,2)</f>
        <v>0.08</v>
      </c>
      <c r="AT30" s="276"/>
      <c r="AU30" s="279"/>
      <c r="AV30" s="2"/>
      <c r="AW30" s="9"/>
      <c r="AX30" s="2"/>
      <c r="AY30" s="2"/>
      <c r="AZ30" s="6"/>
      <c r="BA30" s="2"/>
      <c r="BB30" s="277"/>
      <c r="BC30" s="278"/>
      <c r="BD30" s="278"/>
      <c r="BE30" s="278"/>
      <c r="BF30" s="278"/>
      <c r="BG30" s="57"/>
      <c r="BH30" s="56"/>
      <c r="BI30" s="56"/>
      <c r="BN30" s="56"/>
      <c r="BO30" s="56"/>
      <c r="BP30" s="56"/>
      <c r="BQ30" s="56"/>
      <c r="BR30" s="54" t="s">
        <v>36</v>
      </c>
      <c r="BS30" s="274">
        <f>ROUND((BJ29+BM29*BP29)*BT29,2)</f>
        <v>0</v>
      </c>
      <c r="BT30" s="274"/>
      <c r="BU30" s="275"/>
      <c r="BV30" s="15"/>
      <c r="BW30" s="21"/>
      <c r="BX30" s="20"/>
      <c r="BY30" s="16"/>
      <c r="BZ30" s="17"/>
      <c r="CA30" s="2"/>
      <c r="CB30" s="15"/>
      <c r="CC30" s="273" t="s">
        <v>106</v>
      </c>
      <c r="CD30" s="273"/>
      <c r="CE30" s="273"/>
      <c r="CF30" s="305"/>
      <c r="CG30" s="15"/>
      <c r="CJ30" s="276">
        <f>CI7</f>
        <v>4.85</v>
      </c>
      <c r="CK30" s="273"/>
      <c r="CL30" s="142" t="s">
        <v>101</v>
      </c>
      <c r="CM30" s="360" t="str">
        <f>CR26</f>
        <v>0</v>
      </c>
      <c r="CN30" s="360"/>
      <c r="CO30" s="1"/>
      <c r="CP30" s="1"/>
      <c r="CQ30" s="33"/>
      <c r="CR30" s="16" t="s">
        <v>102</v>
      </c>
      <c r="CS30" s="326">
        <f>ROUND(CJ30*CM30,2)</f>
        <v>0</v>
      </c>
      <c r="CT30" s="326"/>
      <c r="CU30" s="327"/>
      <c r="CV30" s="60"/>
      <c r="CW30" s="68"/>
      <c r="CX30" s="1"/>
      <c r="CY30" s="1"/>
      <c r="CZ30" s="69"/>
      <c r="DA30" s="2"/>
      <c r="DB30" s="192" t="s">
        <v>204</v>
      </c>
      <c r="DC30" s="193"/>
      <c r="DD30" s="193"/>
      <c r="DE30" s="193"/>
      <c r="DF30" s="193"/>
      <c r="DG30" s="70"/>
      <c r="DH30" s="80"/>
      <c r="DI30" s="80"/>
      <c r="DJ30" s="80"/>
      <c r="DK30" s="80"/>
      <c r="DL30" s="71"/>
      <c r="DM30" s="71"/>
      <c r="DN30" s="149"/>
      <c r="DO30" s="149"/>
      <c r="DP30" s="167"/>
      <c r="DQ30" s="167"/>
      <c r="DR30" s="71"/>
      <c r="DS30" s="71"/>
      <c r="DT30" s="71"/>
      <c r="DU30" s="72"/>
      <c r="DV30" s="80"/>
      <c r="DW30" s="80"/>
      <c r="DX30" s="168"/>
      <c r="DY30" s="80"/>
      <c r="DZ30" s="81"/>
    </row>
    <row r="31" spans="1:130" ht="16.5" customHeight="1">
      <c r="A31" s="2"/>
      <c r="B31" s="277"/>
      <c r="C31" s="278"/>
      <c r="D31" s="278"/>
      <c r="E31" s="278"/>
      <c r="F31" s="278"/>
      <c r="G31" s="15"/>
      <c r="H31" s="16" t="s">
        <v>187</v>
      </c>
      <c r="I31" s="273" t="s">
        <v>210</v>
      </c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0"/>
      <c r="U31" s="24"/>
      <c r="V31" s="15"/>
      <c r="W31" s="21"/>
      <c r="X31" s="20"/>
      <c r="Y31" s="20"/>
      <c r="Z31" s="24"/>
      <c r="AA31" s="2"/>
      <c r="AB31" s="5"/>
      <c r="AC31" s="2"/>
      <c r="AD31" s="2"/>
      <c r="AE31" s="2"/>
      <c r="AF31" s="2"/>
      <c r="AG31" s="5"/>
      <c r="AH31" s="16"/>
      <c r="AI31" s="16"/>
      <c r="AJ31" s="16"/>
      <c r="AK31" s="16"/>
      <c r="AL31" s="20"/>
      <c r="AM31" s="20"/>
      <c r="AQ31" s="2"/>
      <c r="AR31" s="16"/>
      <c r="AS31" s="20"/>
      <c r="AT31" s="20"/>
      <c r="AU31" s="24"/>
      <c r="AV31" s="2"/>
      <c r="AW31" s="9"/>
      <c r="AX31" s="2"/>
      <c r="AY31" s="2"/>
      <c r="AZ31" s="6"/>
      <c r="BA31" s="2"/>
      <c r="BB31" s="272" t="s">
        <v>40</v>
      </c>
      <c r="BC31" s="273"/>
      <c r="BD31" s="273"/>
      <c r="BE31" s="273"/>
      <c r="BF31" s="273"/>
      <c r="BG31" s="15"/>
      <c r="BH31" s="16"/>
      <c r="BI31" s="20"/>
      <c r="BJ31" s="20"/>
      <c r="BK31" s="16"/>
      <c r="BL31" s="20"/>
      <c r="BM31" s="20"/>
      <c r="BN31" s="16"/>
      <c r="BO31" s="16"/>
      <c r="BP31" s="16"/>
      <c r="BQ31" s="16"/>
      <c r="BR31" s="16"/>
      <c r="BS31" s="20"/>
      <c r="BT31" s="20"/>
      <c r="BU31" s="24"/>
      <c r="BV31" s="272" t="s">
        <v>35</v>
      </c>
      <c r="BW31" s="280"/>
      <c r="BX31" s="276">
        <f>BS30</f>
        <v>0</v>
      </c>
      <c r="BY31" s="276"/>
      <c r="BZ31" s="279"/>
      <c r="CA31" s="2"/>
      <c r="CB31" s="15"/>
      <c r="CC31" s="16"/>
      <c r="CD31" s="16"/>
      <c r="CE31" s="16"/>
      <c r="CF31" s="17"/>
      <c r="CG31" s="30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7"/>
      <c r="CV31" s="339" t="s">
        <v>107</v>
      </c>
      <c r="CW31" s="340"/>
      <c r="CX31" s="369">
        <f>CS30</f>
        <v>0</v>
      </c>
      <c r="CY31" s="369"/>
      <c r="CZ31" s="370"/>
      <c r="DA31" s="2"/>
      <c r="DB31" s="277"/>
      <c r="DC31" s="278"/>
      <c r="DD31" s="278"/>
      <c r="DE31" s="278"/>
      <c r="DF31" s="278"/>
      <c r="DG31" s="15"/>
      <c r="DH31" s="16" t="s">
        <v>187</v>
      </c>
      <c r="DI31" s="276">
        <f>Q8</f>
        <v>0</v>
      </c>
      <c r="DJ31" s="276"/>
      <c r="DK31" s="276"/>
      <c r="DL31" s="16"/>
      <c r="DM31" s="16"/>
      <c r="DN31" s="16"/>
      <c r="DO31" s="16"/>
      <c r="DP31" s="16"/>
      <c r="DQ31" s="16"/>
      <c r="DR31" s="16"/>
      <c r="DS31" s="16"/>
      <c r="DT31" s="16"/>
      <c r="DU31" s="17"/>
      <c r="DV31" s="272" t="s">
        <v>21</v>
      </c>
      <c r="DW31" s="273"/>
      <c r="DX31" s="347">
        <f>DI31</f>
        <v>0</v>
      </c>
      <c r="DY31" s="276"/>
      <c r="DZ31" s="279"/>
    </row>
    <row r="32" spans="1:130" ht="16.5" customHeight="1">
      <c r="A32" s="2"/>
      <c r="B32" s="277"/>
      <c r="C32" s="278"/>
      <c r="D32" s="278"/>
      <c r="E32" s="278"/>
      <c r="F32" s="278"/>
      <c r="G32" s="30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32"/>
      <c r="V32" s="5"/>
      <c r="W32" s="9"/>
      <c r="X32" s="2"/>
      <c r="Y32" s="2"/>
      <c r="Z32" s="6"/>
      <c r="AA32" s="2"/>
      <c r="AB32" s="5"/>
      <c r="AC32" s="2"/>
      <c r="AD32" s="2"/>
      <c r="AE32" s="2"/>
      <c r="AF32" s="2"/>
      <c r="AG32" s="5"/>
      <c r="AH32" s="12"/>
      <c r="AI32" s="16"/>
      <c r="AJ32" s="2" t="s">
        <v>28</v>
      </c>
      <c r="AK32" s="54" t="s">
        <v>38</v>
      </c>
      <c r="AL32" s="16" t="s">
        <v>87</v>
      </c>
      <c r="AM32" s="54"/>
      <c r="AQ32" s="2"/>
      <c r="AR32" s="16" t="s">
        <v>16</v>
      </c>
      <c r="AS32" s="276">
        <f>ROUND(AS29+AS30,2)</f>
        <v>2.29</v>
      </c>
      <c r="AT32" s="276"/>
      <c r="AU32" s="279"/>
      <c r="AV32" s="16"/>
      <c r="AW32" s="21"/>
      <c r="AX32" s="23"/>
      <c r="AY32" s="20"/>
      <c r="AZ32" s="24"/>
      <c r="BA32" s="2"/>
      <c r="BB32" s="26"/>
      <c r="BC32" s="27"/>
      <c r="BD32" s="27"/>
      <c r="BE32" s="27"/>
      <c r="BF32" s="27"/>
      <c r="BG32" s="30"/>
      <c r="BH32" s="29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29"/>
      <c r="BU32" s="32"/>
      <c r="BV32" s="30"/>
      <c r="BW32" s="31"/>
      <c r="BX32" s="29"/>
      <c r="BY32" s="29"/>
      <c r="BZ32" s="32"/>
      <c r="CA32" s="2"/>
      <c r="CB32" s="15"/>
      <c r="CC32" s="328" t="s">
        <v>108</v>
      </c>
      <c r="CD32" s="328"/>
      <c r="CE32" s="328"/>
      <c r="CF32" s="329"/>
      <c r="CG32" s="15"/>
      <c r="CH32" s="33" t="s">
        <v>24</v>
      </c>
      <c r="CI32" s="276">
        <f>X20</f>
        <v>5</v>
      </c>
      <c r="CJ32" s="276"/>
      <c r="CK32" s="33" t="s">
        <v>99</v>
      </c>
      <c r="CL32" s="335">
        <f>X16</f>
        <v>3.8</v>
      </c>
      <c r="CM32" s="335"/>
      <c r="CN32" s="16" t="s">
        <v>26</v>
      </c>
      <c r="CO32" s="16" t="s">
        <v>47</v>
      </c>
      <c r="CP32" s="364">
        <v>0.5</v>
      </c>
      <c r="CQ32" s="364"/>
      <c r="CR32" s="142" t="s">
        <v>101</v>
      </c>
      <c r="CS32" s="360" t="str">
        <f>CM30</f>
        <v>0</v>
      </c>
      <c r="CT32" s="360"/>
      <c r="CU32" s="59"/>
      <c r="CV32" s="15"/>
      <c r="CW32" s="21"/>
      <c r="CX32" s="139"/>
      <c r="CY32" s="139"/>
      <c r="CZ32" s="140"/>
      <c r="DA32" s="2"/>
      <c r="DB32" s="15"/>
      <c r="DC32" s="16"/>
      <c r="DD32" s="16"/>
      <c r="DE32" s="16"/>
      <c r="DF32" s="16"/>
      <c r="DG32" s="15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7"/>
      <c r="DV32" s="15"/>
      <c r="DW32" s="21"/>
      <c r="DX32" s="16"/>
      <c r="DY32" s="16"/>
      <c r="DZ32" s="17"/>
    </row>
    <row r="33" spans="1:130" ht="16.5" customHeight="1">
      <c r="A33" s="2"/>
      <c r="B33" s="79"/>
      <c r="C33" s="80"/>
      <c r="D33" s="80"/>
      <c r="E33" s="80"/>
      <c r="F33" s="80"/>
      <c r="G33" s="15"/>
      <c r="H33" s="16"/>
      <c r="I33" s="20"/>
      <c r="J33" s="20"/>
      <c r="K33" s="16"/>
      <c r="L33" s="20"/>
      <c r="M33" s="20"/>
      <c r="N33" s="16"/>
      <c r="O33" s="16"/>
      <c r="P33" s="16"/>
      <c r="Q33" s="16"/>
      <c r="R33" s="16"/>
      <c r="S33" s="20"/>
      <c r="T33" s="20"/>
      <c r="U33" s="24"/>
      <c r="V33" s="171"/>
      <c r="W33" s="172"/>
      <c r="X33" s="145"/>
      <c r="Y33" s="145"/>
      <c r="Z33" s="152"/>
      <c r="AA33" s="2"/>
      <c r="AB33" s="5"/>
      <c r="AC33" s="2"/>
      <c r="AD33" s="2"/>
      <c r="AE33" s="2"/>
      <c r="AF33" s="2"/>
      <c r="AG33" s="5"/>
      <c r="AH33" s="12" t="s">
        <v>41</v>
      </c>
      <c r="AI33" s="1"/>
      <c r="AJ33" s="276">
        <f>AS32</f>
        <v>2.29</v>
      </c>
      <c r="AK33" s="276"/>
      <c r="AL33" s="16" t="s">
        <v>15</v>
      </c>
      <c r="AM33" s="276">
        <f>Q8</f>
        <v>0</v>
      </c>
      <c r="AN33" s="276"/>
      <c r="AQ33" s="2"/>
      <c r="AR33" s="16" t="s">
        <v>16</v>
      </c>
      <c r="AS33" s="276">
        <f>ROUND(AJ33*AM33,2)</f>
        <v>0</v>
      </c>
      <c r="AT33" s="276"/>
      <c r="AU33" s="279"/>
      <c r="AV33" s="273" t="s">
        <v>17</v>
      </c>
      <c r="AW33" s="280"/>
      <c r="AX33" s="347">
        <f>ROUND(AS33,2)</f>
        <v>0</v>
      </c>
      <c r="AY33" s="276"/>
      <c r="AZ33" s="279"/>
      <c r="BA33" s="2"/>
      <c r="BB33" s="5"/>
      <c r="BC33" s="2"/>
      <c r="BD33" s="2"/>
      <c r="BE33" s="2"/>
      <c r="BF33" s="2"/>
      <c r="BG33" s="15"/>
      <c r="BH33" s="16"/>
      <c r="BI33" s="16"/>
      <c r="BJ33" s="16"/>
      <c r="BK33" s="16"/>
      <c r="BL33" s="20"/>
      <c r="BM33" s="20"/>
      <c r="BN33" s="16"/>
      <c r="BO33" s="16"/>
      <c r="BP33" s="16"/>
      <c r="BQ33" s="16"/>
      <c r="BR33" s="16"/>
      <c r="BS33" s="20"/>
      <c r="BT33" s="20"/>
      <c r="BU33" s="24"/>
      <c r="BV33" s="15"/>
      <c r="BW33" s="21"/>
      <c r="BX33" s="16"/>
      <c r="BY33" s="16"/>
      <c r="BZ33" s="17"/>
      <c r="CA33" s="2"/>
      <c r="CB33" s="15"/>
      <c r="CC33" s="372" t="s">
        <v>212</v>
      </c>
      <c r="CD33" s="372"/>
      <c r="CE33" s="372"/>
      <c r="CF33" s="373"/>
      <c r="CG33" s="15"/>
      <c r="CH33" s="130"/>
      <c r="CN33" s="16"/>
      <c r="CO33" s="16"/>
      <c r="CP33" s="1"/>
      <c r="CQ33" s="1"/>
      <c r="CR33" s="16" t="s">
        <v>102</v>
      </c>
      <c r="CS33" s="377">
        <f>(ROUND((CI32+CL32)/CP32*CS32,0))</f>
        <v>0</v>
      </c>
      <c r="CT33" s="377"/>
      <c r="CU33" s="417"/>
      <c r="CV33" s="60"/>
      <c r="CW33" s="68"/>
      <c r="CX33" s="1"/>
      <c r="CY33" s="1"/>
      <c r="CZ33" s="69"/>
      <c r="DA33" s="2"/>
      <c r="DB33" s="15"/>
      <c r="DC33" s="16"/>
      <c r="DD33" s="16"/>
      <c r="DE33" s="16"/>
      <c r="DF33" s="16"/>
      <c r="DG33" s="15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7"/>
      <c r="DV33" s="15"/>
      <c r="DW33" s="21"/>
      <c r="DX33" s="16"/>
      <c r="DY33" s="16"/>
      <c r="DZ33" s="17"/>
    </row>
    <row r="34" spans="1:130" ht="16.5" customHeight="1">
      <c r="A34" s="2"/>
      <c r="B34" s="5"/>
      <c r="C34" s="2"/>
      <c r="D34" s="2"/>
      <c r="E34" s="2"/>
      <c r="F34" s="2"/>
      <c r="G34" s="15"/>
      <c r="H34" s="16"/>
      <c r="I34" s="54"/>
      <c r="J34" s="55"/>
      <c r="K34" s="55"/>
      <c r="L34" s="54"/>
      <c r="M34" s="55"/>
      <c r="N34" s="55"/>
      <c r="O34" s="54"/>
      <c r="P34" s="55"/>
      <c r="Q34" s="130"/>
      <c r="R34" s="55"/>
      <c r="S34" s="20"/>
      <c r="T34" s="20"/>
      <c r="U34" s="173"/>
      <c r="V34" s="15"/>
      <c r="W34" s="21"/>
      <c r="X34" s="16"/>
      <c r="Y34" s="16"/>
      <c r="Z34" s="17"/>
      <c r="AA34" s="2"/>
      <c r="AB34" s="26"/>
      <c r="AC34" s="27"/>
      <c r="AD34" s="27"/>
      <c r="AE34" s="27"/>
      <c r="AF34" s="27"/>
      <c r="AG34" s="26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8"/>
      <c r="AV34" s="27"/>
      <c r="AW34" s="39"/>
      <c r="AX34" s="27"/>
      <c r="AY34" s="27"/>
      <c r="AZ34" s="28"/>
      <c r="BA34" s="2"/>
      <c r="BB34" s="277" t="s">
        <v>194</v>
      </c>
      <c r="BC34" s="278"/>
      <c r="BD34" s="278"/>
      <c r="BE34" s="278"/>
      <c r="BF34" s="278"/>
      <c r="BG34" s="15"/>
      <c r="BH34" s="273" t="s">
        <v>23</v>
      </c>
      <c r="BI34" s="273" t="s">
        <v>11</v>
      </c>
      <c r="BJ34" s="273"/>
      <c r="BK34" s="276">
        <f>R19</f>
        <v>2</v>
      </c>
      <c r="BL34" s="276"/>
      <c r="BM34" s="16" t="s">
        <v>21</v>
      </c>
      <c r="BN34" s="16" t="s">
        <v>32</v>
      </c>
      <c r="BO34" s="273" t="s">
        <v>33</v>
      </c>
      <c r="BP34" s="273"/>
      <c r="BQ34" s="273" t="s">
        <v>19</v>
      </c>
      <c r="BR34" s="1"/>
      <c r="BS34" s="1"/>
      <c r="BT34" s="1"/>
      <c r="BU34" s="69"/>
      <c r="BV34" s="15"/>
      <c r="BW34" s="21"/>
      <c r="BX34" s="20"/>
      <c r="BY34" s="20"/>
      <c r="BZ34" s="24"/>
      <c r="CA34" s="2"/>
      <c r="CB34" s="60"/>
      <c r="CC34" s="1"/>
      <c r="CD34" s="1"/>
      <c r="CE34" s="1"/>
      <c r="CF34" s="69"/>
      <c r="CG34" s="75"/>
      <c r="CH34" s="66"/>
      <c r="CI34" s="66"/>
      <c r="CJ34" s="66"/>
      <c r="CK34" s="66"/>
      <c r="CL34" s="66"/>
      <c r="CM34" s="66"/>
      <c r="CN34" s="66"/>
      <c r="CO34" s="143"/>
      <c r="CP34" s="143"/>
      <c r="CQ34" s="143"/>
      <c r="CR34" s="66"/>
      <c r="CS34" s="66"/>
      <c r="CT34" s="66"/>
      <c r="CU34" s="67"/>
      <c r="CV34" s="339" t="s">
        <v>50</v>
      </c>
      <c r="CW34" s="340"/>
      <c r="CX34" s="341">
        <f>CS33</f>
        <v>0</v>
      </c>
      <c r="CY34" s="341"/>
      <c r="CZ34" s="342"/>
      <c r="DA34" s="2"/>
      <c r="DB34" s="15"/>
      <c r="DC34" s="16"/>
      <c r="DD34" s="16"/>
      <c r="DE34" s="16"/>
      <c r="DF34" s="16"/>
      <c r="DG34" s="15"/>
      <c r="DH34" s="16"/>
      <c r="DI34" s="16"/>
      <c r="DJ34" s="20"/>
      <c r="DK34" s="16"/>
      <c r="DL34" s="16"/>
      <c r="DM34" s="16"/>
      <c r="DN34" s="20"/>
      <c r="DO34" s="20"/>
      <c r="DP34" s="138"/>
      <c r="DQ34" s="138"/>
      <c r="DR34" s="16"/>
      <c r="DS34" s="16"/>
      <c r="DT34" s="16"/>
      <c r="DU34" s="17"/>
      <c r="DV34" s="15"/>
      <c r="DW34" s="21"/>
      <c r="DX34" s="16"/>
      <c r="DY34" s="16"/>
      <c r="DZ34" s="17"/>
    </row>
    <row r="35" spans="1:130" ht="16.5" customHeight="1">
      <c r="A35" s="2"/>
      <c r="B35" s="5"/>
      <c r="C35" s="2"/>
      <c r="D35" s="2"/>
      <c r="E35" s="2"/>
      <c r="F35" s="2"/>
      <c r="G35" s="15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6"/>
      <c r="S35" s="20"/>
      <c r="T35" s="20"/>
      <c r="U35" s="24"/>
      <c r="V35" s="15"/>
      <c r="W35" s="21"/>
      <c r="X35" s="16"/>
      <c r="Y35" s="16"/>
      <c r="Z35" s="17"/>
      <c r="AA35" s="2"/>
      <c r="AB35" s="5"/>
      <c r="AC35" s="2"/>
      <c r="AD35" s="2"/>
      <c r="AE35" s="2"/>
      <c r="AF35" s="2"/>
      <c r="AG35" s="48"/>
      <c r="AH35" s="163"/>
      <c r="AI35" s="163"/>
      <c r="AJ35" s="163"/>
      <c r="AK35" s="163"/>
      <c r="AL35" s="163"/>
      <c r="AM35" s="163"/>
      <c r="AN35" s="163"/>
      <c r="AO35" s="163"/>
      <c r="AP35" s="49"/>
      <c r="AQ35" s="49"/>
      <c r="AR35" s="49"/>
      <c r="AS35" s="49"/>
      <c r="AT35" s="49"/>
      <c r="AU35" s="50"/>
      <c r="AV35" s="2"/>
      <c r="AW35" s="9"/>
      <c r="AX35" s="2"/>
      <c r="AY35" s="2"/>
      <c r="AZ35" s="6"/>
      <c r="BA35" s="2"/>
      <c r="BB35" s="277"/>
      <c r="BC35" s="278"/>
      <c r="BD35" s="278"/>
      <c r="BE35" s="278"/>
      <c r="BF35" s="278"/>
      <c r="BG35" s="15"/>
      <c r="BH35" s="273"/>
      <c r="BI35" s="273" t="s">
        <v>12</v>
      </c>
      <c r="BJ35" s="273"/>
      <c r="BK35" s="276">
        <f>R18</f>
        <v>1</v>
      </c>
      <c r="BL35" s="276"/>
      <c r="BM35" s="16" t="s">
        <v>21</v>
      </c>
      <c r="BN35" s="16" t="s">
        <v>32</v>
      </c>
      <c r="BO35" s="273" t="s">
        <v>33</v>
      </c>
      <c r="BP35" s="273"/>
      <c r="BQ35" s="273"/>
      <c r="BR35" s="1"/>
      <c r="BS35" s="1"/>
      <c r="BT35" s="1"/>
      <c r="BU35" s="69"/>
      <c r="BV35" s="15"/>
      <c r="BW35" s="21"/>
      <c r="BX35" s="16"/>
      <c r="BY35" s="16"/>
      <c r="BZ35" s="17"/>
      <c r="CA35" s="2"/>
      <c r="CB35" s="5"/>
      <c r="CC35" s="2"/>
      <c r="CD35" s="2"/>
      <c r="CE35" s="2"/>
      <c r="CF35" s="2"/>
      <c r="CG35" s="15"/>
      <c r="CH35" s="16"/>
      <c r="CI35" s="16"/>
      <c r="CJ35" s="16"/>
      <c r="CK35" s="20"/>
      <c r="CL35" s="20"/>
      <c r="CM35" s="16"/>
      <c r="CN35" s="16"/>
      <c r="CO35" s="16"/>
      <c r="CP35" s="16"/>
      <c r="CQ35" s="16"/>
      <c r="CR35" s="56"/>
      <c r="CS35" s="56"/>
      <c r="CT35" s="56"/>
      <c r="CU35" s="59"/>
      <c r="CV35" s="15"/>
      <c r="CW35" s="21"/>
      <c r="CX35" s="16"/>
      <c r="CY35" s="16"/>
      <c r="CZ35" s="17"/>
      <c r="DA35" s="2"/>
      <c r="DB35" s="15"/>
      <c r="DC35" s="16"/>
      <c r="DD35" s="16"/>
      <c r="DE35" s="16"/>
      <c r="DF35" s="16"/>
      <c r="DG35" s="15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7"/>
      <c r="DV35" s="15"/>
      <c r="DW35" s="21"/>
      <c r="DX35" s="16"/>
      <c r="DY35" s="16"/>
      <c r="DZ35" s="17"/>
    </row>
    <row r="36" spans="1:130" ht="16.5" customHeight="1">
      <c r="A36" s="2"/>
      <c r="B36" s="277" t="s">
        <v>73</v>
      </c>
      <c r="C36" s="278"/>
      <c r="D36" s="278"/>
      <c r="E36" s="278"/>
      <c r="F36" s="278"/>
      <c r="G36" s="15"/>
      <c r="H36" s="16"/>
      <c r="I36" s="54"/>
      <c r="J36" s="62"/>
      <c r="K36" s="62"/>
      <c r="L36" s="54"/>
      <c r="M36" s="55"/>
      <c r="N36" s="55"/>
      <c r="O36" s="54"/>
      <c r="P36" s="55"/>
      <c r="Q36" s="130"/>
      <c r="R36" s="55"/>
      <c r="S36" s="20"/>
      <c r="T36" s="20"/>
      <c r="U36" s="173"/>
      <c r="V36" s="15"/>
      <c r="W36" s="21"/>
      <c r="X36" s="20"/>
      <c r="Y36" s="20"/>
      <c r="Z36" s="24"/>
      <c r="AA36" s="2"/>
      <c r="AB36" s="277" t="s">
        <v>190</v>
      </c>
      <c r="AC36" s="278"/>
      <c r="AD36" s="278"/>
      <c r="AE36" s="278"/>
      <c r="AF36" s="278"/>
      <c r="AG36" s="5"/>
      <c r="AH36" s="54" t="s">
        <v>137</v>
      </c>
      <c r="AI36" s="274" t="s">
        <v>45</v>
      </c>
      <c r="AJ36" s="274"/>
      <c r="AK36" s="274">
        <f>X17-R21</f>
        <v>3.9499999999999997</v>
      </c>
      <c r="AL36" s="274"/>
      <c r="AM36" s="35">
        <v>2</v>
      </c>
      <c r="AN36" s="55" t="s">
        <v>38</v>
      </c>
      <c r="AO36" s="276">
        <f>(X17-R21)*X22</f>
        <v>0.1185</v>
      </c>
      <c r="AP36" s="276"/>
      <c r="AQ36" s="35">
        <v>2</v>
      </c>
      <c r="AR36" s="54" t="s">
        <v>39</v>
      </c>
      <c r="AS36" s="25"/>
      <c r="AT36" s="25"/>
      <c r="AU36" s="40"/>
      <c r="AV36" s="2"/>
      <c r="AW36" s="9"/>
      <c r="AX36" s="2"/>
      <c r="AY36" s="2"/>
      <c r="AZ36" s="6"/>
      <c r="BA36" s="2"/>
      <c r="BB36" s="272" t="s">
        <v>94</v>
      </c>
      <c r="BC36" s="273"/>
      <c r="BD36" s="273"/>
      <c r="BE36" s="273"/>
      <c r="BF36" s="273"/>
      <c r="BG36" s="15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6"/>
      <c r="BT36" s="16"/>
      <c r="BU36" s="17"/>
      <c r="BV36" s="60"/>
      <c r="BW36" s="68"/>
      <c r="BX36" s="1"/>
      <c r="BY36" s="1"/>
      <c r="BZ36" s="69"/>
      <c r="CA36" s="2"/>
      <c r="CB36" s="15"/>
      <c r="CC36" s="328" t="s">
        <v>109</v>
      </c>
      <c r="CD36" s="328"/>
      <c r="CE36" s="328"/>
      <c r="CF36" s="329"/>
      <c r="CG36" s="15"/>
      <c r="CH36" s="16" t="s">
        <v>43</v>
      </c>
      <c r="CI36" s="273" t="s">
        <v>110</v>
      </c>
      <c r="CJ36" s="273"/>
      <c r="CK36" s="273"/>
      <c r="CL36" s="273"/>
      <c r="CM36" s="273"/>
      <c r="CN36" s="273"/>
      <c r="CO36" s="273"/>
      <c r="CP36" s="56"/>
      <c r="CQ36" s="56"/>
      <c r="CR36" s="56"/>
      <c r="CS36" s="16"/>
      <c r="CT36" s="16"/>
      <c r="CU36" s="17"/>
      <c r="CV36" s="57"/>
      <c r="CW36" s="58"/>
      <c r="CX36" s="56"/>
      <c r="CY36" s="56"/>
      <c r="CZ36" s="59"/>
      <c r="DA36" s="2"/>
      <c r="DB36" s="15"/>
      <c r="DC36" s="16"/>
      <c r="DD36" s="16"/>
      <c r="DE36" s="16"/>
      <c r="DF36" s="16"/>
      <c r="DG36" s="15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26"/>
      <c r="DT36" s="126"/>
      <c r="DU36" s="127"/>
      <c r="DV36" s="15"/>
      <c r="DW36" s="21"/>
      <c r="DX36" s="16"/>
      <c r="DY36" s="16"/>
      <c r="DZ36" s="17"/>
    </row>
    <row r="37" spans="1:130" ht="16.5" customHeight="1">
      <c r="A37" s="2"/>
      <c r="B37" s="277"/>
      <c r="C37" s="278"/>
      <c r="D37" s="278"/>
      <c r="E37" s="278"/>
      <c r="F37" s="278"/>
      <c r="G37" s="15"/>
      <c r="H37" s="16" t="s">
        <v>187</v>
      </c>
      <c r="I37" s="273" t="s">
        <v>210</v>
      </c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0"/>
      <c r="U37" s="24"/>
      <c r="V37" s="15"/>
      <c r="W37" s="21"/>
      <c r="X37" s="16"/>
      <c r="Y37" s="16"/>
      <c r="Z37" s="17"/>
      <c r="AA37" s="2"/>
      <c r="AB37" s="277"/>
      <c r="AC37" s="278"/>
      <c r="AD37" s="278"/>
      <c r="AE37" s="278"/>
      <c r="AF37" s="278"/>
      <c r="AG37" s="5"/>
      <c r="AH37" s="16"/>
      <c r="AI37" s="20"/>
      <c r="AJ37" s="20"/>
      <c r="AK37" s="16"/>
      <c r="AL37" s="25"/>
      <c r="AM37" s="25"/>
      <c r="AN37" s="56"/>
      <c r="AO37" s="16"/>
      <c r="AP37" s="2"/>
      <c r="AQ37" s="2"/>
      <c r="AR37" s="16" t="s">
        <v>16</v>
      </c>
      <c r="AS37" s="276">
        <f>ROUND(SQRT(AK36^AM36+AO36^AQ36),2)</f>
        <v>3.95</v>
      </c>
      <c r="AT37" s="276"/>
      <c r="AU37" s="279"/>
      <c r="AV37" s="2"/>
      <c r="AW37" s="9"/>
      <c r="AX37" s="2"/>
      <c r="AY37" s="2"/>
      <c r="AZ37" s="6"/>
      <c r="BA37" s="2"/>
      <c r="BB37" s="5"/>
      <c r="BC37" s="2"/>
      <c r="BD37" s="2"/>
      <c r="BE37" s="2"/>
      <c r="BF37" s="2"/>
      <c r="BG37" s="15"/>
      <c r="BH37" s="16" t="s">
        <v>137</v>
      </c>
      <c r="BI37" s="16" t="s">
        <v>37</v>
      </c>
      <c r="BJ37" s="377">
        <f>ROUNDDOWN(X17/R18,0)</f>
        <v>4</v>
      </c>
      <c r="BK37" s="377"/>
      <c r="BL37" s="54" t="s">
        <v>34</v>
      </c>
      <c r="BM37" s="284">
        <f>ROUNDDOWN(Q8/R19,0)</f>
        <v>0</v>
      </c>
      <c r="BN37" s="284"/>
      <c r="BO37" s="16" t="s">
        <v>39</v>
      </c>
      <c r="BP37" s="54" t="s">
        <v>34</v>
      </c>
      <c r="BQ37" s="274">
        <f>ROUND((X11+X14)/2,2)</f>
        <v>0.51</v>
      </c>
      <c r="BR37" s="274"/>
      <c r="BS37" s="1"/>
      <c r="BT37" s="1"/>
      <c r="BU37" s="69"/>
      <c r="BV37" s="15"/>
      <c r="BW37" s="21"/>
      <c r="BX37" s="16"/>
      <c r="BY37" s="16"/>
      <c r="BZ37" s="17"/>
      <c r="CA37" s="2"/>
      <c r="CB37" s="5"/>
      <c r="CC37" s="273" t="s">
        <v>95</v>
      </c>
      <c r="CD37" s="273"/>
      <c r="CE37" s="273"/>
      <c r="CF37" s="305"/>
      <c r="CG37" s="30"/>
      <c r="CH37" s="29"/>
      <c r="CI37" s="29"/>
      <c r="CJ37" s="153"/>
      <c r="CK37" s="153"/>
      <c r="CL37" s="65"/>
      <c r="CM37" s="108"/>
      <c r="CN37" s="108"/>
      <c r="CO37" s="29"/>
      <c r="CP37" s="65"/>
      <c r="CQ37" s="64"/>
      <c r="CR37" s="64"/>
      <c r="CS37" s="106"/>
      <c r="CT37" s="106"/>
      <c r="CU37" s="107"/>
      <c r="CV37" s="339" t="s">
        <v>50</v>
      </c>
      <c r="CW37" s="340"/>
      <c r="CX37" s="341">
        <f>CS33</f>
        <v>0</v>
      </c>
      <c r="CY37" s="341"/>
      <c r="CZ37" s="342"/>
      <c r="DA37" s="2"/>
      <c r="DB37" s="15"/>
      <c r="DC37" s="16"/>
      <c r="DD37" s="16"/>
      <c r="DE37" s="16"/>
      <c r="DF37" s="16"/>
      <c r="DG37" s="15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7"/>
      <c r="DV37" s="15"/>
      <c r="DW37" s="21"/>
      <c r="DX37" s="126"/>
      <c r="DY37" s="16"/>
      <c r="DZ37" s="17"/>
    </row>
    <row r="38" spans="1:130" ht="16.5" customHeight="1">
      <c r="A38" s="2"/>
      <c r="B38" s="277"/>
      <c r="C38" s="278"/>
      <c r="D38" s="278"/>
      <c r="E38" s="278"/>
      <c r="F38" s="278"/>
      <c r="G38" s="15"/>
      <c r="H38" s="16"/>
      <c r="I38" s="20"/>
      <c r="J38" s="20"/>
      <c r="K38" s="16"/>
      <c r="L38" s="20"/>
      <c r="M38" s="20"/>
      <c r="N38" s="55"/>
      <c r="O38" s="130"/>
      <c r="P38" s="16"/>
      <c r="Q38" s="16"/>
      <c r="R38" s="16"/>
      <c r="S38" s="20"/>
      <c r="T38" s="20"/>
      <c r="U38" s="24"/>
      <c r="V38" s="15"/>
      <c r="W38" s="21"/>
      <c r="X38" s="16"/>
      <c r="Y38" s="16"/>
      <c r="Z38" s="17"/>
      <c r="AA38" s="2"/>
      <c r="AB38" s="272" t="s">
        <v>89</v>
      </c>
      <c r="AC38" s="273"/>
      <c r="AD38" s="273"/>
      <c r="AE38" s="273"/>
      <c r="AF38" s="273"/>
      <c r="AG38" s="5"/>
      <c r="AH38" s="54" t="s">
        <v>169</v>
      </c>
      <c r="AI38" s="274" t="s">
        <v>45</v>
      </c>
      <c r="AJ38" s="274"/>
      <c r="AK38" s="274">
        <f>R21</f>
        <v>0.4</v>
      </c>
      <c r="AL38" s="274"/>
      <c r="AM38" s="35">
        <v>2</v>
      </c>
      <c r="AN38" s="55" t="s">
        <v>38</v>
      </c>
      <c r="AO38" s="276">
        <f>R21</f>
        <v>0.4</v>
      </c>
      <c r="AP38" s="276"/>
      <c r="AQ38" s="35">
        <v>2</v>
      </c>
      <c r="AR38" s="54" t="s">
        <v>39</v>
      </c>
      <c r="AS38" s="1"/>
      <c r="AT38" s="1"/>
      <c r="AU38" s="69"/>
      <c r="AV38" s="2"/>
      <c r="AW38" s="9"/>
      <c r="AX38" s="2"/>
      <c r="AY38" s="2"/>
      <c r="AZ38" s="6"/>
      <c r="BA38" s="2"/>
      <c r="BB38" s="5"/>
      <c r="BC38" s="2"/>
      <c r="BD38" s="2"/>
      <c r="BE38" s="2"/>
      <c r="BF38" s="2"/>
      <c r="BG38" s="15"/>
      <c r="BH38" s="16"/>
      <c r="BI38" s="1"/>
      <c r="BJ38" s="1"/>
      <c r="BK38" s="16"/>
      <c r="BL38" s="20"/>
      <c r="BM38" s="20"/>
      <c r="BN38" s="16"/>
      <c r="BO38" s="16"/>
      <c r="BP38" s="16"/>
      <c r="BQ38" s="16"/>
      <c r="BR38" s="54" t="s">
        <v>36</v>
      </c>
      <c r="BS38" s="274">
        <f>ROUND((BJ37*BM37)*BQ37,2)</f>
        <v>0</v>
      </c>
      <c r="BT38" s="274"/>
      <c r="BU38" s="275"/>
      <c r="BV38" s="60"/>
      <c r="BW38" s="68"/>
      <c r="BX38" s="1"/>
      <c r="BY38" s="1"/>
      <c r="BZ38" s="69"/>
      <c r="CA38" s="2"/>
      <c r="CB38" s="5"/>
      <c r="CC38" s="2"/>
      <c r="CD38" s="2"/>
      <c r="CE38" s="2"/>
      <c r="CF38" s="2"/>
      <c r="CG38" s="15"/>
      <c r="CH38" s="16"/>
      <c r="CI38" s="56"/>
      <c r="CJ38" s="56"/>
      <c r="CK38" s="16"/>
      <c r="CL38" s="20"/>
      <c r="CM38" s="20"/>
      <c r="CN38" s="16"/>
      <c r="CO38" s="16"/>
      <c r="CP38" s="16"/>
      <c r="CQ38" s="16"/>
      <c r="CR38" s="54"/>
      <c r="CS38" s="55"/>
      <c r="CT38" s="55"/>
      <c r="CU38" s="61"/>
      <c r="CV38" s="57"/>
      <c r="CW38" s="58"/>
      <c r="CX38" s="56"/>
      <c r="CY38" s="56"/>
      <c r="CZ38" s="59"/>
      <c r="DA38" s="2"/>
      <c r="DB38" s="15"/>
      <c r="DC38" s="16"/>
      <c r="DD38" s="16"/>
      <c r="DE38" s="16"/>
      <c r="DF38" s="16"/>
      <c r="DG38" s="15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7"/>
      <c r="DV38" s="15"/>
      <c r="DW38" s="21"/>
      <c r="DX38" s="16"/>
      <c r="DY38" s="16"/>
      <c r="DZ38" s="17"/>
    </row>
    <row r="39" spans="1:130" ht="16.5" customHeight="1">
      <c r="A39" s="2"/>
      <c r="B39" s="5"/>
      <c r="C39" s="2"/>
      <c r="D39" s="2"/>
      <c r="E39" s="2"/>
      <c r="F39" s="2"/>
      <c r="G39" s="15"/>
      <c r="H39" s="16"/>
      <c r="I39" s="20"/>
      <c r="J39" s="20"/>
      <c r="K39" s="16"/>
      <c r="L39" s="20"/>
      <c r="M39" s="20"/>
      <c r="N39" s="16"/>
      <c r="O39" s="16"/>
      <c r="P39" s="16"/>
      <c r="Q39" s="16"/>
      <c r="R39" s="16"/>
      <c r="S39" s="20"/>
      <c r="T39" s="20"/>
      <c r="U39" s="24"/>
      <c r="V39" s="15"/>
      <c r="W39" s="21"/>
      <c r="X39" s="16"/>
      <c r="Y39" s="16"/>
      <c r="Z39" s="17"/>
      <c r="AA39" s="2"/>
      <c r="AB39" s="5"/>
      <c r="AC39" s="2"/>
      <c r="AD39" s="2"/>
      <c r="AE39" s="2"/>
      <c r="AF39" s="2"/>
      <c r="AG39" s="5"/>
      <c r="AH39" s="16" t="s">
        <v>43</v>
      </c>
      <c r="AI39" s="273" t="s">
        <v>44</v>
      </c>
      <c r="AJ39" s="273"/>
      <c r="AK39" s="273"/>
      <c r="AL39" s="273"/>
      <c r="AM39" s="273"/>
      <c r="AN39" s="273"/>
      <c r="AO39" s="273"/>
      <c r="AP39" s="1"/>
      <c r="AQ39" s="1"/>
      <c r="AR39" s="16" t="s">
        <v>16</v>
      </c>
      <c r="AS39" s="276">
        <f>ROUND(SQRT(AK38^AM38+AO38^AQ38),2)</f>
        <v>0.57</v>
      </c>
      <c r="AT39" s="276"/>
      <c r="AU39" s="279"/>
      <c r="AV39" s="2"/>
      <c r="AW39" s="9"/>
      <c r="AX39" s="2"/>
      <c r="AY39" s="2"/>
      <c r="AZ39" s="6"/>
      <c r="BA39" s="2"/>
      <c r="BB39" s="5"/>
      <c r="BC39" s="2"/>
      <c r="BD39" s="2"/>
      <c r="BE39" s="2"/>
      <c r="BF39" s="2"/>
      <c r="BG39" s="15"/>
      <c r="BH39" s="1"/>
      <c r="BI39" s="1"/>
      <c r="BJ39" s="1"/>
      <c r="BK39" s="1"/>
      <c r="BL39" s="1"/>
      <c r="BM39" s="1"/>
      <c r="BN39" s="1"/>
      <c r="BO39" s="1"/>
      <c r="BP39" s="16"/>
      <c r="BQ39" s="16"/>
      <c r="BR39" s="16"/>
      <c r="BS39" s="20"/>
      <c r="BT39" s="20"/>
      <c r="BU39" s="24"/>
      <c r="BV39" s="272" t="s">
        <v>25</v>
      </c>
      <c r="BW39" s="280"/>
      <c r="BX39" s="276">
        <f>BS38</f>
        <v>0</v>
      </c>
      <c r="BY39" s="276"/>
      <c r="BZ39" s="279"/>
      <c r="CA39" s="2"/>
      <c r="CB39" s="5"/>
      <c r="CC39" s="2"/>
      <c r="CD39" s="2"/>
      <c r="CE39" s="2"/>
      <c r="CF39" s="2"/>
      <c r="CG39" s="15"/>
      <c r="CH39" s="16" t="s">
        <v>43</v>
      </c>
      <c r="CI39" s="273" t="s">
        <v>110</v>
      </c>
      <c r="CJ39" s="273"/>
      <c r="CK39" s="273"/>
      <c r="CL39" s="273"/>
      <c r="CM39" s="273"/>
      <c r="CN39" s="273"/>
      <c r="CO39" s="273"/>
      <c r="CP39" s="16"/>
      <c r="CQ39" s="16"/>
      <c r="CR39" s="16"/>
      <c r="CS39" s="20"/>
      <c r="CT39" s="20"/>
      <c r="CU39" s="24"/>
      <c r="CV39" s="15"/>
      <c r="CW39" s="21"/>
      <c r="CX39" s="20"/>
      <c r="CY39" s="20"/>
      <c r="CZ39" s="24"/>
      <c r="DA39" s="2"/>
      <c r="DB39" s="15"/>
      <c r="DC39" s="16"/>
      <c r="DD39" s="16"/>
      <c r="DE39" s="16"/>
      <c r="DF39" s="16"/>
      <c r="DG39" s="15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7"/>
      <c r="DV39" s="15"/>
      <c r="DW39" s="21"/>
      <c r="DX39" s="16"/>
      <c r="DY39" s="16"/>
      <c r="DZ39" s="17"/>
    </row>
    <row r="40" spans="1:130" ht="16.5" customHeight="1">
      <c r="A40" s="2"/>
      <c r="B40" s="5"/>
      <c r="C40" s="2"/>
      <c r="D40" s="2"/>
      <c r="E40" s="2"/>
      <c r="F40" s="2"/>
      <c r="G40" s="15"/>
      <c r="H40" s="16"/>
      <c r="I40" s="54"/>
      <c r="J40" s="54"/>
      <c r="K40" s="54"/>
      <c r="L40" s="55"/>
      <c r="M40" s="54"/>
      <c r="N40" s="16"/>
      <c r="O40" s="54"/>
      <c r="P40" s="16"/>
      <c r="Q40" s="54"/>
      <c r="R40" s="16"/>
      <c r="S40" s="20"/>
      <c r="T40" s="20"/>
      <c r="U40" s="173"/>
      <c r="V40" s="15"/>
      <c r="W40" s="21"/>
      <c r="X40" s="16"/>
      <c r="Y40" s="16"/>
      <c r="Z40" s="17"/>
      <c r="AA40" s="2"/>
      <c r="AB40" s="5"/>
      <c r="AC40" s="2"/>
      <c r="AD40" s="2"/>
      <c r="AE40" s="2"/>
      <c r="AF40" s="2"/>
      <c r="AG40" s="5"/>
      <c r="AH40" s="12" t="s">
        <v>41</v>
      </c>
      <c r="AI40" s="16" t="s">
        <v>24</v>
      </c>
      <c r="AJ40" s="54" t="s">
        <v>137</v>
      </c>
      <c r="AK40" s="16" t="s">
        <v>38</v>
      </c>
      <c r="AL40" s="54" t="s">
        <v>169</v>
      </c>
      <c r="AM40" s="16" t="s">
        <v>39</v>
      </c>
      <c r="AN40" s="54" t="s">
        <v>34</v>
      </c>
      <c r="AO40" s="274">
        <f>Q8</f>
        <v>0</v>
      </c>
      <c r="AP40" s="274"/>
      <c r="AQ40" s="16" t="s">
        <v>38</v>
      </c>
      <c r="AR40" s="276">
        <f>AS32</f>
        <v>2.29</v>
      </c>
      <c r="AS40" s="273"/>
      <c r="AT40" s="1"/>
      <c r="AU40" s="69"/>
      <c r="AV40" s="16"/>
      <c r="AW40" s="21"/>
      <c r="AX40" s="23"/>
      <c r="AY40" s="20"/>
      <c r="AZ40" s="24"/>
      <c r="BA40" s="2"/>
      <c r="BB40" s="5"/>
      <c r="BC40" s="2"/>
      <c r="BD40" s="2"/>
      <c r="BE40" s="2"/>
      <c r="BF40" s="2"/>
      <c r="BG40" s="15"/>
      <c r="BH40" s="1"/>
      <c r="BI40" s="1"/>
      <c r="BJ40" s="1"/>
      <c r="BK40" s="1"/>
      <c r="BL40" s="1"/>
      <c r="BM40" s="1"/>
      <c r="BN40" s="1"/>
      <c r="BO40" s="1"/>
      <c r="BP40" s="16"/>
      <c r="BQ40" s="16"/>
      <c r="BR40" s="16"/>
      <c r="BS40" s="20"/>
      <c r="BT40" s="20"/>
      <c r="BU40" s="24"/>
      <c r="BV40" s="15"/>
      <c r="BW40" s="21"/>
      <c r="BX40" s="16"/>
      <c r="BY40" s="16"/>
      <c r="BZ40" s="17"/>
      <c r="CA40" s="2"/>
      <c r="CB40" s="5"/>
      <c r="CC40" s="345" t="s">
        <v>156</v>
      </c>
      <c r="CD40" s="345"/>
      <c r="CE40" s="345"/>
      <c r="CF40" s="346"/>
      <c r="CG40" s="15"/>
      <c r="CH40" s="33" t="s">
        <v>24</v>
      </c>
      <c r="CI40" s="2" t="s">
        <v>111</v>
      </c>
      <c r="CJ40" s="142" t="s">
        <v>101</v>
      </c>
      <c r="CK40" s="336">
        <v>0.032</v>
      </c>
      <c r="CL40" s="336"/>
      <c r="CM40" s="33" t="s">
        <v>101</v>
      </c>
      <c r="CN40" s="276">
        <v>0.8</v>
      </c>
      <c r="CO40" s="276"/>
      <c r="CP40" s="16" t="s">
        <v>26</v>
      </c>
      <c r="CQ40" s="142" t="s">
        <v>101</v>
      </c>
      <c r="CR40" s="360">
        <f>CX34</f>
        <v>0</v>
      </c>
      <c r="CS40" s="360"/>
      <c r="CT40" s="16"/>
      <c r="CU40" s="24"/>
      <c r="CV40" s="15"/>
      <c r="CW40" s="21"/>
      <c r="CX40" s="16"/>
      <c r="CY40" s="16"/>
      <c r="CZ40" s="17"/>
      <c r="DA40" s="2"/>
      <c r="DB40" s="15"/>
      <c r="DC40" s="16"/>
      <c r="DD40" s="16"/>
      <c r="DE40" s="16"/>
      <c r="DF40" s="16"/>
      <c r="DG40" s="15"/>
      <c r="DH40" s="16"/>
      <c r="DI40" s="16"/>
      <c r="DJ40" s="20"/>
      <c r="DK40" s="20"/>
      <c r="DL40" s="20"/>
      <c r="DM40" s="16"/>
      <c r="DN40" s="16"/>
      <c r="DO40" s="16"/>
      <c r="DP40" s="16"/>
      <c r="DQ40" s="16"/>
      <c r="DR40" s="16"/>
      <c r="DS40" s="126"/>
      <c r="DT40" s="126"/>
      <c r="DU40" s="127"/>
      <c r="DV40" s="15"/>
      <c r="DW40" s="21"/>
      <c r="DX40" s="16"/>
      <c r="DY40" s="16"/>
      <c r="DZ40" s="17"/>
    </row>
    <row r="41" spans="1:130" ht="16.5" customHeight="1">
      <c r="A41" s="2"/>
      <c r="B41" s="7"/>
      <c r="C41" s="8"/>
      <c r="D41" s="8"/>
      <c r="E41" s="8"/>
      <c r="F41" s="8"/>
      <c r="G41" s="42"/>
      <c r="H41" s="41"/>
      <c r="I41" s="99"/>
      <c r="J41" s="99"/>
      <c r="K41" s="85"/>
      <c r="L41" s="41"/>
      <c r="M41" s="99"/>
      <c r="N41" s="99"/>
      <c r="O41" s="41"/>
      <c r="P41" s="41"/>
      <c r="Q41" s="41"/>
      <c r="R41" s="85"/>
      <c r="S41" s="169"/>
      <c r="T41" s="169"/>
      <c r="U41" s="170"/>
      <c r="V41" s="42"/>
      <c r="W41" s="43"/>
      <c r="X41" s="99"/>
      <c r="Y41" s="99"/>
      <c r="Z41" s="102"/>
      <c r="AA41" s="2"/>
      <c r="AB41" s="7"/>
      <c r="AC41" s="8"/>
      <c r="AD41" s="8"/>
      <c r="AE41" s="8"/>
      <c r="AF41" s="8"/>
      <c r="AG41" s="7"/>
      <c r="AH41" s="8"/>
      <c r="AI41" s="97"/>
      <c r="AJ41" s="85" t="s">
        <v>34</v>
      </c>
      <c r="AK41" s="371">
        <v>2</v>
      </c>
      <c r="AL41" s="371"/>
      <c r="AM41" s="97"/>
      <c r="AN41" s="97"/>
      <c r="AO41" s="8"/>
      <c r="AP41" s="8"/>
      <c r="AQ41" s="8"/>
      <c r="AR41" s="85" t="s">
        <v>36</v>
      </c>
      <c r="AS41" s="343">
        <f>ROUND((AS37+AS39)*AO40+AR40*AK41,2)</f>
        <v>4.58</v>
      </c>
      <c r="AT41" s="343"/>
      <c r="AU41" s="344"/>
      <c r="AV41" s="348" t="s">
        <v>35</v>
      </c>
      <c r="AW41" s="374"/>
      <c r="AX41" s="375">
        <f>AS41</f>
        <v>4.58</v>
      </c>
      <c r="AY41" s="375"/>
      <c r="AZ41" s="376"/>
      <c r="BA41" s="2"/>
      <c r="BB41" s="7"/>
      <c r="BC41" s="8"/>
      <c r="BD41" s="8"/>
      <c r="BE41" s="8"/>
      <c r="BF41" s="8"/>
      <c r="BG41" s="42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99"/>
      <c r="BT41" s="99"/>
      <c r="BU41" s="102"/>
      <c r="BV41" s="42"/>
      <c r="BW41" s="43"/>
      <c r="BX41" s="41"/>
      <c r="BY41" s="41"/>
      <c r="BZ41" s="44"/>
      <c r="CA41" s="2"/>
      <c r="CB41" s="7"/>
      <c r="CC41" s="348" t="s">
        <v>96</v>
      </c>
      <c r="CD41" s="348"/>
      <c r="CE41" s="348"/>
      <c r="CF41" s="349"/>
      <c r="CG41" s="42"/>
      <c r="CH41" s="41"/>
      <c r="CI41" s="41"/>
      <c r="CN41" s="41"/>
      <c r="CO41" s="41"/>
      <c r="CP41" s="41"/>
      <c r="CQ41" s="41"/>
      <c r="CR41" s="41" t="s">
        <v>102</v>
      </c>
      <c r="CS41" s="337">
        <f>ROUND((PI()*CK40*CN40)*CR40,2)</f>
        <v>0</v>
      </c>
      <c r="CT41" s="337"/>
      <c r="CU41" s="338"/>
      <c r="CV41" s="339" t="s">
        <v>107</v>
      </c>
      <c r="CW41" s="340"/>
      <c r="CX41" s="337">
        <f>CS41</f>
        <v>0</v>
      </c>
      <c r="CY41" s="337"/>
      <c r="CZ41" s="338"/>
      <c r="DA41" s="2"/>
      <c r="DB41" s="42"/>
      <c r="DC41" s="41"/>
      <c r="DD41" s="41"/>
      <c r="DE41" s="41"/>
      <c r="DF41" s="41"/>
      <c r="DG41" s="42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4"/>
      <c r="DV41" s="42"/>
      <c r="DW41" s="43"/>
      <c r="DX41" s="99"/>
      <c r="DY41" s="41"/>
      <c r="DZ41" s="44"/>
    </row>
    <row r="42" spans="1:130" ht="4.5" customHeight="1">
      <c r="A42" s="2"/>
      <c r="B42" s="2"/>
      <c r="C42" s="2"/>
      <c r="D42" s="2"/>
      <c r="E42" s="2"/>
      <c r="F42" s="2"/>
      <c r="G42" s="2"/>
      <c r="H42" s="2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2"/>
      <c r="AB42" s="2"/>
      <c r="AC42" s="2"/>
      <c r="AD42" s="2"/>
      <c r="AE42" s="2"/>
      <c r="AF42" s="2"/>
      <c r="AG42" s="2"/>
      <c r="AH42" s="2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2"/>
      <c r="BB42" s="98"/>
      <c r="BC42" s="98"/>
      <c r="BD42" s="98"/>
      <c r="BE42" s="98"/>
      <c r="BF42" s="98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1"/>
      <c r="BY42" s="101"/>
      <c r="BZ42" s="101"/>
      <c r="CA42" s="2"/>
      <c r="CB42" s="98"/>
      <c r="CC42" s="98"/>
      <c r="CD42" s="98"/>
      <c r="CE42" s="98"/>
      <c r="CF42" s="98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1"/>
      <c r="CY42" s="101"/>
      <c r="CZ42" s="101"/>
      <c r="DA42" s="2"/>
      <c r="DB42" s="98"/>
      <c r="DC42" s="98"/>
      <c r="DD42" s="98"/>
      <c r="DE42" s="98"/>
      <c r="DF42" s="98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3"/>
      <c r="DW42" s="103"/>
      <c r="DX42" s="103"/>
      <c r="DY42" s="103"/>
      <c r="DZ42" s="103"/>
    </row>
    <row r="43" spans="1:130" ht="16.5" customHeight="1">
      <c r="A43" s="2"/>
      <c r="B43" s="2"/>
      <c r="C43" s="2"/>
      <c r="D43" s="2"/>
      <c r="E43" s="2"/>
      <c r="F43" s="2"/>
      <c r="G43" s="2"/>
      <c r="H43" s="2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2"/>
      <c r="AB43" s="2"/>
      <c r="AC43" s="2"/>
      <c r="AD43" s="2"/>
      <c r="AE43" s="2"/>
      <c r="AF43" s="2"/>
      <c r="AG43" s="2"/>
      <c r="AH43" s="2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2"/>
      <c r="BA43" s="2"/>
      <c r="BB43" s="2"/>
      <c r="BC43" s="2"/>
      <c r="BD43" s="2"/>
      <c r="BE43" s="2"/>
      <c r="BF43" s="2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2"/>
      <c r="CB43" s="2"/>
      <c r="CC43" s="2"/>
      <c r="CD43" s="2"/>
      <c r="CE43" s="2"/>
      <c r="CF43" s="2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2"/>
      <c r="DB43" s="2"/>
      <c r="DC43" s="2"/>
      <c r="DD43" s="2"/>
      <c r="DE43" s="2"/>
      <c r="DF43" s="2"/>
      <c r="DG43" s="2"/>
      <c r="DH43" s="2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</row>
    <row r="44" spans="1:130" ht="16.5" customHeight="1">
      <c r="A44" s="2"/>
      <c r="B44" s="2"/>
      <c r="C44" s="278"/>
      <c r="D44" s="278"/>
      <c r="E44" s="278"/>
      <c r="F44" s="2"/>
      <c r="G44" s="2"/>
      <c r="H44" s="2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2"/>
      <c r="AB44" s="2"/>
      <c r="AC44" s="2"/>
      <c r="AD44" s="2"/>
      <c r="AE44" s="2"/>
      <c r="AF44" s="2"/>
      <c r="AG44" s="2"/>
      <c r="AH44" s="2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G44" s="2"/>
      <c r="DH44" s="2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</row>
    <row r="45" spans="1:130" ht="16.5" customHeight="1">
      <c r="A45" s="2"/>
      <c r="B45" s="2"/>
      <c r="U45" s="3"/>
      <c r="V45" s="3"/>
      <c r="W45" s="3"/>
      <c r="X45" s="3"/>
      <c r="Y45" s="3"/>
      <c r="Z45" s="3"/>
      <c r="AA45" s="2"/>
      <c r="AB45" s="2"/>
      <c r="AC45" s="2"/>
      <c r="AD45" s="2"/>
      <c r="AE45" s="2"/>
      <c r="AF45" s="2"/>
      <c r="AG45" s="2"/>
      <c r="AH45" s="2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V45" s="86"/>
      <c r="DW45" s="63"/>
      <c r="DX45" s="54"/>
      <c r="DY45" s="54"/>
      <c r="DZ45" s="54"/>
    </row>
    <row r="46" spans="1:130" ht="16.5" customHeight="1">
      <c r="A46" s="2"/>
      <c r="B46" s="2"/>
      <c r="V46" s="3"/>
      <c r="W46" s="3"/>
      <c r="X46" s="3"/>
      <c r="Y46" s="3"/>
      <c r="Z46" s="3"/>
      <c r="AA46" s="2"/>
      <c r="AB46" s="2"/>
      <c r="AC46" s="2"/>
      <c r="AD46" s="2"/>
      <c r="AE46" s="2"/>
      <c r="AF46" s="2"/>
      <c r="AG46" s="2"/>
      <c r="AH46" s="2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V46" s="86"/>
      <c r="DW46" s="63"/>
      <c r="DX46" s="54"/>
      <c r="DY46" s="54"/>
      <c r="DZ46" s="54"/>
    </row>
    <row r="47" spans="1:130" ht="16.5" customHeight="1">
      <c r="A47" s="2"/>
      <c r="B47" s="2"/>
      <c r="U47" s="2"/>
      <c r="V47" s="3"/>
      <c r="W47" s="3"/>
      <c r="X47" s="3"/>
      <c r="Y47" s="3"/>
      <c r="Z47" s="3"/>
      <c r="AA47" s="2"/>
      <c r="AB47" s="2"/>
      <c r="AC47" s="2"/>
      <c r="AD47" s="2"/>
      <c r="AE47" s="2"/>
      <c r="AF47" s="2"/>
      <c r="AG47" s="2"/>
      <c r="AH47" s="2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2"/>
      <c r="BB47" s="2"/>
      <c r="BC47" s="2"/>
      <c r="BD47" s="2"/>
      <c r="BE47" s="2"/>
      <c r="BF47" s="2"/>
      <c r="BG47" s="2"/>
      <c r="BH47" s="2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2"/>
      <c r="DB47" s="2"/>
      <c r="DC47" s="2"/>
      <c r="DD47" s="2"/>
      <c r="DE47" s="2"/>
      <c r="DF47" s="2"/>
      <c r="DV47" s="86"/>
      <c r="DW47" s="63"/>
      <c r="DX47" s="54"/>
      <c r="DY47" s="54"/>
      <c r="DZ47" s="54"/>
    </row>
    <row r="48" spans="1:130" ht="16.5" customHeight="1">
      <c r="A48" s="2"/>
      <c r="B48" s="2"/>
      <c r="V48" s="3"/>
      <c r="W48" s="3"/>
      <c r="X48" s="3"/>
      <c r="Y48" s="3"/>
      <c r="Z48" s="3"/>
      <c r="AA48" s="2"/>
      <c r="AB48" s="2"/>
      <c r="AC48" s="2"/>
      <c r="AD48" s="2"/>
      <c r="AE48" s="2"/>
      <c r="AF48" s="2"/>
      <c r="AG48" s="2"/>
      <c r="AH48" s="2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2"/>
      <c r="BB48" s="2"/>
      <c r="BC48" s="2"/>
      <c r="BD48" s="2"/>
      <c r="BE48" s="2"/>
      <c r="BF48" s="2"/>
      <c r="BG48" s="2"/>
      <c r="BH48" s="2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2"/>
      <c r="DB48" s="2"/>
      <c r="DC48" s="2"/>
      <c r="DD48" s="2"/>
      <c r="DE48" s="2"/>
      <c r="DF48" s="2"/>
      <c r="DG48" s="86"/>
      <c r="DH48" s="334"/>
      <c r="DI48" s="334"/>
      <c r="DJ48" s="334"/>
      <c r="DK48" s="334"/>
      <c r="DL48" s="54"/>
      <c r="DM48" s="334"/>
      <c r="DN48" s="334"/>
      <c r="DO48" s="334"/>
      <c r="DP48" s="334"/>
      <c r="DQ48" s="54"/>
      <c r="DR48" s="54"/>
      <c r="DS48" s="62"/>
      <c r="DT48" s="62"/>
      <c r="DU48" s="87"/>
      <c r="DV48" s="86"/>
      <c r="DW48" s="63"/>
      <c r="DX48" s="54"/>
      <c r="DY48" s="54"/>
      <c r="DZ48" s="54"/>
    </row>
    <row r="49" spans="1:130" ht="16.5" customHeight="1">
      <c r="A49" s="2"/>
      <c r="B49" s="2"/>
      <c r="C49" s="133"/>
      <c r="D49" s="104"/>
      <c r="E49" s="104"/>
      <c r="F49" s="104"/>
      <c r="G49" s="104"/>
      <c r="H49" s="134"/>
      <c r="U49" s="2"/>
      <c r="V49" s="3"/>
      <c r="W49" s="3"/>
      <c r="X49" s="3"/>
      <c r="Y49" s="3"/>
      <c r="Z49" s="3"/>
      <c r="AA49" s="2"/>
      <c r="AB49" s="390"/>
      <c r="AC49" s="390"/>
      <c r="AD49" s="390"/>
      <c r="AE49" s="391"/>
      <c r="AF49" s="391"/>
      <c r="AG49" s="391"/>
      <c r="AH49" s="390"/>
      <c r="AI49" s="390"/>
      <c r="AJ49" s="390"/>
      <c r="AK49" s="390"/>
      <c r="AL49" s="390"/>
      <c r="AM49" s="390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2"/>
      <c r="BB49" s="2"/>
      <c r="BC49" s="2"/>
      <c r="BD49" s="2"/>
      <c r="BE49" s="2"/>
      <c r="BF49" s="2"/>
      <c r="BG49" s="2"/>
      <c r="BH49" s="2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2"/>
      <c r="DB49" s="2"/>
      <c r="DC49" s="2"/>
      <c r="DD49" s="2"/>
      <c r="DE49" s="2"/>
      <c r="DF49" s="2"/>
      <c r="DG49" s="88"/>
      <c r="DV49" s="86"/>
      <c r="DW49" s="63"/>
      <c r="DX49" s="89"/>
      <c r="DY49" s="55"/>
      <c r="DZ49" s="55"/>
    </row>
    <row r="50" spans="1:130" ht="15" customHeight="1">
      <c r="A50" s="2"/>
      <c r="B50" s="2"/>
      <c r="C50" s="133"/>
      <c r="D50" s="104"/>
      <c r="E50" s="104"/>
      <c r="F50" s="104"/>
      <c r="G50" s="104"/>
      <c r="H50" s="134"/>
      <c r="U50" s="2"/>
      <c r="V50" s="3"/>
      <c r="W50" s="3"/>
      <c r="X50" s="3"/>
      <c r="Y50" s="3"/>
      <c r="Z50" s="3"/>
      <c r="AA50" s="2"/>
      <c r="AB50" s="390"/>
      <c r="AC50" s="390"/>
      <c r="AD50" s="390"/>
      <c r="AE50" s="390"/>
      <c r="AF50" s="390"/>
      <c r="AG50" s="390"/>
      <c r="AH50" s="390"/>
      <c r="AI50" s="390"/>
      <c r="AJ50" s="390"/>
      <c r="AK50" s="391"/>
      <c r="AL50" s="391"/>
      <c r="AM50" s="391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2"/>
      <c r="BB50" s="2"/>
      <c r="BC50" s="2"/>
      <c r="BD50" s="2"/>
      <c r="BE50" s="2"/>
      <c r="BF50" s="2"/>
      <c r="BG50" s="2"/>
      <c r="BH50" s="2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2"/>
      <c r="DB50" s="2"/>
      <c r="DC50" s="2"/>
      <c r="DD50" s="2"/>
      <c r="DE50" s="2"/>
      <c r="DF50" s="2"/>
      <c r="DG50" s="90"/>
      <c r="DH50" s="74"/>
      <c r="DI50" s="74"/>
      <c r="DJ50" s="74"/>
      <c r="DP50" s="74"/>
      <c r="DQ50" s="74"/>
      <c r="DR50" s="74"/>
      <c r="DS50" s="74"/>
      <c r="DT50" s="74"/>
      <c r="DU50" s="91"/>
      <c r="DV50" s="74"/>
      <c r="DW50" s="91"/>
      <c r="DX50" s="74"/>
      <c r="DY50" s="74"/>
      <c r="DZ50" s="74"/>
    </row>
    <row r="51" spans="1:130" ht="15" customHeight="1">
      <c r="A51" s="2"/>
      <c r="B51" s="2"/>
      <c r="C51" s="133"/>
      <c r="D51" s="104"/>
      <c r="E51" s="104"/>
      <c r="F51" s="104"/>
      <c r="G51" s="104"/>
      <c r="H51" s="134"/>
      <c r="U51" s="2"/>
      <c r="V51" s="3"/>
      <c r="W51" s="3"/>
      <c r="X51" s="3"/>
      <c r="Y51" s="3"/>
      <c r="Z51" s="3"/>
      <c r="AA51" s="2"/>
      <c r="AB51" s="390"/>
      <c r="AC51" s="390"/>
      <c r="AD51" s="390"/>
      <c r="AE51" s="413"/>
      <c r="AF51" s="413"/>
      <c r="AG51" s="413"/>
      <c r="AH51" s="390"/>
      <c r="AI51" s="390"/>
      <c r="AJ51" s="390"/>
      <c r="AK51" s="391"/>
      <c r="AL51" s="391"/>
      <c r="AM51" s="391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2"/>
      <c r="BB51" s="2"/>
      <c r="BC51" s="2"/>
      <c r="BD51" s="2"/>
      <c r="BE51" s="2"/>
      <c r="BF51" s="2"/>
      <c r="BG51" s="2"/>
      <c r="BH51" s="2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B51" s="2"/>
      <c r="DC51" s="2"/>
      <c r="DD51" s="2"/>
      <c r="DE51" s="2"/>
      <c r="DF51" s="2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332"/>
      <c r="DT51" s="332"/>
      <c r="DU51" s="333"/>
      <c r="DY51" s="92"/>
      <c r="DZ51" s="92"/>
    </row>
    <row r="52" spans="1:104" ht="15" customHeight="1">
      <c r="A52" s="2"/>
      <c r="B52" s="2"/>
      <c r="C52" s="133"/>
      <c r="D52" s="104"/>
      <c r="E52" s="104"/>
      <c r="F52" s="104"/>
      <c r="G52" s="104"/>
      <c r="H52" s="134"/>
      <c r="U52" s="2"/>
      <c r="V52" s="3"/>
      <c r="W52" s="3"/>
      <c r="X52" s="3"/>
      <c r="Y52" s="3"/>
      <c r="Z52" s="3"/>
      <c r="AA52" s="2"/>
      <c r="AB52" s="390"/>
      <c r="AC52" s="390"/>
      <c r="AD52" s="390"/>
      <c r="AE52" s="391"/>
      <c r="AF52" s="391"/>
      <c r="AG52" s="391"/>
      <c r="AH52" s="390"/>
      <c r="AI52" s="390"/>
      <c r="AJ52" s="390"/>
      <c r="AK52" s="412"/>
      <c r="AL52" s="412"/>
      <c r="AM52" s="412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2"/>
      <c r="BB52" s="2"/>
      <c r="BC52" s="2"/>
      <c r="BD52" s="2"/>
      <c r="BE52" s="2"/>
      <c r="BF52" s="2"/>
      <c r="BG52" s="2"/>
      <c r="BH52" s="2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</row>
    <row r="53" spans="1:104" ht="15" customHeight="1">
      <c r="A53" s="2"/>
      <c r="B53" s="2"/>
      <c r="C53" s="133"/>
      <c r="D53" s="104"/>
      <c r="E53" s="104"/>
      <c r="F53" s="104"/>
      <c r="G53" s="104"/>
      <c r="H53" s="134"/>
      <c r="U53" s="2"/>
      <c r="V53" s="3"/>
      <c r="W53" s="3"/>
      <c r="X53" s="3"/>
      <c r="Y53" s="3"/>
      <c r="Z53" s="3"/>
      <c r="AA53" s="2"/>
      <c r="AB53" s="390"/>
      <c r="AC53" s="390"/>
      <c r="AD53" s="390"/>
      <c r="AE53" s="390"/>
      <c r="AF53" s="390"/>
      <c r="AG53" s="390"/>
      <c r="AH53" s="390"/>
      <c r="AI53" s="390"/>
      <c r="AJ53" s="390"/>
      <c r="AK53" s="390"/>
      <c r="AL53" s="390"/>
      <c r="AM53" s="390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2"/>
      <c r="BB53" s="2"/>
      <c r="BC53" s="2"/>
      <c r="BD53" s="2"/>
      <c r="BE53" s="2"/>
      <c r="BF53" s="2"/>
      <c r="BG53" s="2"/>
      <c r="BH53" s="2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</row>
    <row r="54" spans="1:104" ht="15" customHeight="1">
      <c r="A54" s="2"/>
      <c r="B54" s="2"/>
      <c r="C54" s="154"/>
      <c r="D54" s="129"/>
      <c r="E54" s="129"/>
      <c r="F54" s="129"/>
      <c r="G54" s="129"/>
      <c r="H54" s="134"/>
      <c r="Z54" s="3"/>
      <c r="AA54" s="2"/>
      <c r="AB54" s="390"/>
      <c r="AC54" s="390"/>
      <c r="AD54" s="390"/>
      <c r="AE54" s="391"/>
      <c r="AF54" s="391"/>
      <c r="AG54" s="391"/>
      <c r="AH54" s="390"/>
      <c r="AI54" s="390"/>
      <c r="AJ54" s="390"/>
      <c r="AK54" s="390"/>
      <c r="AL54" s="390"/>
      <c r="AM54" s="390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2"/>
      <c r="BB54" s="2"/>
      <c r="BC54" s="2"/>
      <c r="BD54" s="2"/>
      <c r="BE54" s="2"/>
      <c r="BF54" s="2"/>
      <c r="BG54" s="2"/>
      <c r="BH54" s="2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</row>
    <row r="55" spans="1:104" ht="13.5">
      <c r="A55" s="1"/>
      <c r="B55" s="1"/>
      <c r="C55" s="155"/>
      <c r="D55" s="105"/>
      <c r="E55" s="105"/>
      <c r="F55" s="105"/>
      <c r="G55" s="105"/>
      <c r="H55" s="135"/>
      <c r="AA55" s="1"/>
      <c r="AB55" s="390"/>
      <c r="AC55" s="390"/>
      <c r="AD55" s="390"/>
      <c r="AE55" s="391"/>
      <c r="AF55" s="391"/>
      <c r="AG55" s="391"/>
      <c r="AH55" s="390"/>
      <c r="AI55" s="390"/>
      <c r="AJ55" s="390"/>
      <c r="AK55" s="390"/>
      <c r="AL55" s="390"/>
      <c r="AM55" s="390"/>
      <c r="BA55" s="1"/>
      <c r="BB55" s="2"/>
      <c r="BC55" s="2"/>
      <c r="BD55" s="2"/>
      <c r="BE55" s="2"/>
      <c r="BF55" s="2"/>
      <c r="BG55" s="2"/>
      <c r="BH55" s="2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1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</row>
    <row r="56" spans="1:104" ht="13.5">
      <c r="A56" s="1"/>
      <c r="B56" s="1"/>
      <c r="C56" s="1"/>
      <c r="D56" s="1"/>
      <c r="E56" s="1"/>
      <c r="F56" s="1"/>
      <c r="G56" s="1"/>
      <c r="H56" s="1"/>
      <c r="AA56" s="1"/>
      <c r="AB56" s="390"/>
      <c r="AC56" s="390"/>
      <c r="AD56" s="390"/>
      <c r="AE56" s="390"/>
      <c r="AF56" s="390"/>
      <c r="AG56" s="390"/>
      <c r="AH56" s="390"/>
      <c r="AI56" s="390"/>
      <c r="AJ56" s="390"/>
      <c r="AK56" s="390"/>
      <c r="AL56" s="390"/>
      <c r="AM56" s="390"/>
      <c r="BA56" s="1"/>
      <c r="BB56" s="2"/>
      <c r="BC56" s="2"/>
      <c r="BD56" s="2"/>
      <c r="BE56" s="2"/>
      <c r="BF56" s="2"/>
      <c r="BG56" s="2"/>
      <c r="BH56" s="2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1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</row>
    <row r="57" spans="1:86" ht="13.5">
      <c r="A57" s="1"/>
      <c r="B57" s="1"/>
      <c r="C57" s="1"/>
      <c r="D57" s="1"/>
      <c r="E57" s="1"/>
      <c r="F57" s="1"/>
      <c r="G57" s="1"/>
      <c r="H57" s="1"/>
      <c r="AA57" s="1"/>
      <c r="AB57" s="278"/>
      <c r="AC57" s="278"/>
      <c r="AD57" s="278"/>
      <c r="AE57" s="390"/>
      <c r="AF57" s="390"/>
      <c r="AG57" s="390"/>
      <c r="AH57" s="390"/>
      <c r="AI57" s="390"/>
      <c r="AJ57" s="390"/>
      <c r="AK57" s="390"/>
      <c r="AL57" s="390"/>
      <c r="AM57" s="390"/>
      <c r="BA57" s="1"/>
      <c r="BB57" s="1"/>
      <c r="BC57" s="1"/>
      <c r="BD57" s="1"/>
      <c r="BE57" s="1"/>
      <c r="BF57" s="1"/>
      <c r="BG57" s="1"/>
      <c r="BH57" s="1"/>
      <c r="CA57" s="1"/>
      <c r="CB57" s="1"/>
      <c r="CC57" s="1"/>
      <c r="CD57" s="1"/>
      <c r="CE57" s="1"/>
      <c r="CF57" s="1"/>
      <c r="CG57" s="1"/>
      <c r="CH57" s="1"/>
    </row>
    <row r="58" spans="1:86" ht="13.5">
      <c r="A58" s="1"/>
      <c r="B58" s="1"/>
      <c r="C58" s="278"/>
      <c r="D58" s="278"/>
      <c r="E58" s="278"/>
      <c r="F58" s="1"/>
      <c r="G58" s="1"/>
      <c r="H58" s="1"/>
      <c r="AA58" s="1"/>
      <c r="AB58" s="1"/>
      <c r="AC58" s="1"/>
      <c r="AD58" s="1"/>
      <c r="AE58" s="1"/>
      <c r="AF58" s="1"/>
      <c r="AG58" s="1"/>
      <c r="AH58" s="1"/>
      <c r="BA58" s="1"/>
      <c r="BB58" s="1"/>
      <c r="BC58" s="1"/>
      <c r="BD58" s="1"/>
      <c r="BE58" s="1"/>
      <c r="BF58" s="1"/>
      <c r="BG58" s="1"/>
      <c r="BH58" s="1"/>
      <c r="CA58" s="1"/>
      <c r="CB58" s="1"/>
      <c r="CC58" s="1"/>
      <c r="CD58" s="1"/>
      <c r="CE58" s="1"/>
      <c r="CF58" s="1"/>
      <c r="CG58" s="1"/>
      <c r="CH58" s="1"/>
    </row>
    <row r="59" spans="1:86" ht="13.5">
      <c r="A59" s="1"/>
      <c r="B59" s="1"/>
      <c r="C59" s="1"/>
      <c r="D59" s="1"/>
      <c r="E59" s="1"/>
      <c r="F59" s="1"/>
      <c r="G59" s="1"/>
      <c r="H59" s="1"/>
      <c r="AA59" s="1"/>
      <c r="AB59" s="1"/>
      <c r="AC59" s="1"/>
      <c r="AD59" s="1"/>
      <c r="AE59" s="1"/>
      <c r="AF59" s="1"/>
      <c r="AG59" s="1"/>
      <c r="AH59" s="1"/>
      <c r="BA59" s="1"/>
      <c r="BB59" s="1"/>
      <c r="BC59" s="1"/>
      <c r="BD59" s="1"/>
      <c r="BE59" s="1"/>
      <c r="BF59" s="1"/>
      <c r="BG59" s="1"/>
      <c r="BH59" s="1"/>
      <c r="CA59" s="1"/>
      <c r="CB59" s="1"/>
      <c r="CC59" s="1"/>
      <c r="CD59" s="1"/>
      <c r="CE59" s="1"/>
      <c r="CF59" s="1"/>
      <c r="CG59" s="1"/>
      <c r="CH59" s="1"/>
    </row>
    <row r="60" spans="54:86" ht="13.5">
      <c r="BB60" s="1"/>
      <c r="BC60" s="1"/>
      <c r="BD60" s="1"/>
      <c r="BE60" s="1"/>
      <c r="BF60" s="1"/>
      <c r="BG60" s="1"/>
      <c r="BH60" s="1"/>
      <c r="CB60" s="1"/>
      <c r="CC60" s="1"/>
      <c r="CD60" s="1"/>
      <c r="CE60" s="1"/>
      <c r="CF60" s="1"/>
      <c r="CG60" s="1"/>
      <c r="CH60" s="1"/>
    </row>
    <row r="61" spans="54:86" ht="13.5">
      <c r="BB61" s="1"/>
      <c r="BC61" s="1"/>
      <c r="BD61" s="1"/>
      <c r="BE61" s="1"/>
      <c r="BF61" s="1"/>
      <c r="BG61" s="1"/>
      <c r="BH61" s="1"/>
      <c r="CB61" s="1"/>
      <c r="CC61" s="1"/>
      <c r="CD61" s="1"/>
      <c r="CE61" s="1"/>
      <c r="CF61" s="1"/>
      <c r="CG61" s="1"/>
      <c r="CH61" s="1"/>
    </row>
  </sheetData>
  <mergeCells count="421">
    <mergeCell ref="I31:S31"/>
    <mergeCell ref="I37:S37"/>
    <mergeCell ref="DV28:DW28"/>
    <mergeCell ref="CI29:CO29"/>
    <mergeCell ref="BV31:BW31"/>
    <mergeCell ref="BX31:BZ31"/>
    <mergeCell ref="BB31:BF31"/>
    <mergeCell ref="BB34:BF35"/>
    <mergeCell ref="BB36:BF36"/>
    <mergeCell ref="CS33:CU33"/>
    <mergeCell ref="DX28:DZ28"/>
    <mergeCell ref="DB30:DF31"/>
    <mergeCell ref="DI31:DK31"/>
    <mergeCell ref="DV31:DW31"/>
    <mergeCell ref="DX31:DZ31"/>
    <mergeCell ref="DB28:DF28"/>
    <mergeCell ref="B24:F25"/>
    <mergeCell ref="B26:F26"/>
    <mergeCell ref="BX25:BZ25"/>
    <mergeCell ref="AS24:AU24"/>
    <mergeCell ref="I26:S26"/>
    <mergeCell ref="AV25:AW25"/>
    <mergeCell ref="AX25:AZ25"/>
    <mergeCell ref="BP29:BQ29"/>
    <mergeCell ref="BB25:BF25"/>
    <mergeCell ref="BB29:BF30"/>
    <mergeCell ref="BJ29:BK29"/>
    <mergeCell ref="O20:Q20"/>
    <mergeCell ref="AM28:AN28"/>
    <mergeCell ref="AS29:AU29"/>
    <mergeCell ref="AB21:AF21"/>
    <mergeCell ref="AS28:AT28"/>
    <mergeCell ref="BB11:BF12"/>
    <mergeCell ref="BB13:BF13"/>
    <mergeCell ref="CI14:CJ14"/>
    <mergeCell ref="CN14:CO14"/>
    <mergeCell ref="BO4:BP4"/>
    <mergeCell ref="BS5:BU5"/>
    <mergeCell ref="BJ23:BK23"/>
    <mergeCell ref="BR18:BS18"/>
    <mergeCell ref="BJ11:BN11"/>
    <mergeCell ref="BP7:BQ7"/>
    <mergeCell ref="CC36:CF36"/>
    <mergeCell ref="CC37:CF37"/>
    <mergeCell ref="BL6:BM6"/>
    <mergeCell ref="BQ37:BR37"/>
    <mergeCell ref="BQ34:BQ35"/>
    <mergeCell ref="BM29:BN29"/>
    <mergeCell ref="BV25:BW25"/>
    <mergeCell ref="CG2:CU2"/>
    <mergeCell ref="CI4:CJ4"/>
    <mergeCell ref="CS5:CU5"/>
    <mergeCell ref="CI15:CJ15"/>
    <mergeCell ref="BS38:BU38"/>
    <mergeCell ref="BS30:BU30"/>
    <mergeCell ref="BS7:BU7"/>
    <mergeCell ref="BT12:BU12"/>
    <mergeCell ref="BT13:BU13"/>
    <mergeCell ref="BT14:BU14"/>
    <mergeCell ref="BV8:BW8"/>
    <mergeCell ref="BV20:BW20"/>
    <mergeCell ref="CC24:CF24"/>
    <mergeCell ref="BB2:BF2"/>
    <mergeCell ref="CB4:CF5"/>
    <mergeCell ref="BB4:BF4"/>
    <mergeCell ref="BI4:BJ4"/>
    <mergeCell ref="BV2:BZ2"/>
    <mergeCell ref="BG2:BU2"/>
    <mergeCell ref="BK4:BL4"/>
    <mergeCell ref="CB2:CF2"/>
    <mergeCell ref="CB14:CF15"/>
    <mergeCell ref="CB16:CF16"/>
    <mergeCell ref="CC23:CF23"/>
    <mergeCell ref="AH52:AJ52"/>
    <mergeCell ref="AH54:AJ54"/>
    <mergeCell ref="BO34:BP34"/>
    <mergeCell ref="BO35:BP35"/>
    <mergeCell ref="BH34:BH35"/>
    <mergeCell ref="BM37:BN37"/>
    <mergeCell ref="AE51:AG51"/>
    <mergeCell ref="AH51:AJ51"/>
    <mergeCell ref="AK50:AM50"/>
    <mergeCell ref="AK51:AM51"/>
    <mergeCell ref="AE50:AG50"/>
    <mergeCell ref="AH50:AJ50"/>
    <mergeCell ref="AH56:AJ56"/>
    <mergeCell ref="AB50:AD50"/>
    <mergeCell ref="AB53:AD53"/>
    <mergeCell ref="AK55:AM55"/>
    <mergeCell ref="AK56:AM56"/>
    <mergeCell ref="AK52:AM52"/>
    <mergeCell ref="AB52:AD52"/>
    <mergeCell ref="AE52:AG52"/>
    <mergeCell ref="AH53:AJ53"/>
    <mergeCell ref="AK53:AM53"/>
    <mergeCell ref="AV2:AZ2"/>
    <mergeCell ref="AB4:AF5"/>
    <mergeCell ref="AJ4:AK4"/>
    <mergeCell ref="AM4:AN4"/>
    <mergeCell ref="AQ4:AR4"/>
    <mergeCell ref="AS5:AU5"/>
    <mergeCell ref="AG2:AU2"/>
    <mergeCell ref="AV5:AW5"/>
    <mergeCell ref="AX5:AZ5"/>
    <mergeCell ref="Q8:W8"/>
    <mergeCell ref="O9:U9"/>
    <mergeCell ref="C9:M9"/>
    <mergeCell ref="H4:T5"/>
    <mergeCell ref="N6:N7"/>
    <mergeCell ref="F6:M7"/>
    <mergeCell ref="O6:W7"/>
    <mergeCell ref="B2:F2"/>
    <mergeCell ref="G2:U2"/>
    <mergeCell ref="V2:Z2"/>
    <mergeCell ref="AB2:AF2"/>
    <mergeCell ref="BT29:BU29"/>
    <mergeCell ref="BH25:BL25"/>
    <mergeCell ref="AB54:AD54"/>
    <mergeCell ref="AB51:AD51"/>
    <mergeCell ref="AE53:AG53"/>
    <mergeCell ref="AE54:AG54"/>
    <mergeCell ref="AK49:AM49"/>
    <mergeCell ref="AB49:AD49"/>
    <mergeCell ref="AO40:AP40"/>
    <mergeCell ref="AK54:AM54"/>
    <mergeCell ref="AS39:AU39"/>
    <mergeCell ref="AL20:AM20"/>
    <mergeCell ref="AB57:AD57"/>
    <mergeCell ref="AE57:AG57"/>
    <mergeCell ref="AE56:AG56"/>
    <mergeCell ref="AB55:AD55"/>
    <mergeCell ref="AB56:AD56"/>
    <mergeCell ref="AE55:AG55"/>
    <mergeCell ref="AH57:AJ57"/>
    <mergeCell ref="AK57:AM57"/>
    <mergeCell ref="R13:T13"/>
    <mergeCell ref="AH55:AJ55"/>
    <mergeCell ref="O13:Q13"/>
    <mergeCell ref="U16:W16"/>
    <mergeCell ref="AI20:AJ20"/>
    <mergeCell ref="X14:Z14"/>
    <mergeCell ref="X15:Z15"/>
    <mergeCell ref="X16:Z16"/>
    <mergeCell ref="U19:W19"/>
    <mergeCell ref="U17:W17"/>
    <mergeCell ref="U11:W11"/>
    <mergeCell ref="U12:W12"/>
    <mergeCell ref="O12:Q12"/>
    <mergeCell ref="O11:Q11"/>
    <mergeCell ref="R11:T11"/>
    <mergeCell ref="R12:T12"/>
    <mergeCell ref="U15:W15"/>
    <mergeCell ref="U20:W20"/>
    <mergeCell ref="U21:W21"/>
    <mergeCell ref="R19:T19"/>
    <mergeCell ref="R20:T20"/>
    <mergeCell ref="R21:T21"/>
    <mergeCell ref="U18:W18"/>
    <mergeCell ref="R18:T18"/>
    <mergeCell ref="C58:E58"/>
    <mergeCell ref="B36:F37"/>
    <mergeCell ref="B38:F38"/>
    <mergeCell ref="B30:F31"/>
    <mergeCell ref="C44:E44"/>
    <mergeCell ref="B32:F32"/>
    <mergeCell ref="AE49:AG49"/>
    <mergeCell ref="X18:Z18"/>
    <mergeCell ref="X19:Z19"/>
    <mergeCell ref="X20:Z20"/>
    <mergeCell ref="AB38:AF38"/>
    <mergeCell ref="X22:Z22"/>
    <mergeCell ref="X21:Z21"/>
    <mergeCell ref="AB19:AF20"/>
    <mergeCell ref="AH49:AJ49"/>
    <mergeCell ref="AB36:AF37"/>
    <mergeCell ref="AI22:AO22"/>
    <mergeCell ref="AL23:AM23"/>
    <mergeCell ref="AB28:AF29"/>
    <mergeCell ref="AB30:AF30"/>
    <mergeCell ref="AJ28:AK28"/>
    <mergeCell ref="AM33:AN33"/>
    <mergeCell ref="AK36:AL36"/>
    <mergeCell ref="AI38:AJ38"/>
    <mergeCell ref="O10:T10"/>
    <mergeCell ref="U10:Z10"/>
    <mergeCell ref="O15:Q15"/>
    <mergeCell ref="R15:T15"/>
    <mergeCell ref="O14:T14"/>
    <mergeCell ref="X11:Z11"/>
    <mergeCell ref="U13:W13"/>
    <mergeCell ref="X12:Z12"/>
    <mergeCell ref="X13:Z13"/>
    <mergeCell ref="U14:W14"/>
    <mergeCell ref="BQ23:BR23"/>
    <mergeCell ref="BI18:BJ18"/>
    <mergeCell ref="O16:Q16"/>
    <mergeCell ref="R16:T16"/>
    <mergeCell ref="O17:Q17"/>
    <mergeCell ref="R17:T17"/>
    <mergeCell ref="X17:Z17"/>
    <mergeCell ref="O18:Q18"/>
    <mergeCell ref="AO20:AP20"/>
    <mergeCell ref="O19:Q19"/>
    <mergeCell ref="CI26:CJ26"/>
    <mergeCell ref="CL26:CM26"/>
    <mergeCell ref="AV16:AW16"/>
    <mergeCell ref="AX16:AZ16"/>
    <mergeCell ref="BS24:BU24"/>
    <mergeCell ref="BB23:BF24"/>
    <mergeCell ref="BL18:BM18"/>
    <mergeCell ref="BL19:BM19"/>
    <mergeCell ref="BS19:BU19"/>
    <mergeCell ref="BM23:BN23"/>
    <mergeCell ref="BJ37:BK37"/>
    <mergeCell ref="CO8:CP8"/>
    <mergeCell ref="BX8:BZ8"/>
    <mergeCell ref="BX20:BZ20"/>
    <mergeCell ref="CL15:CM15"/>
    <mergeCell ref="CI8:CJ8"/>
    <mergeCell ref="CL8:CM8"/>
    <mergeCell ref="CJ30:CK30"/>
    <mergeCell ref="CM30:CN30"/>
    <mergeCell ref="CO26:CP26"/>
    <mergeCell ref="AS33:AU33"/>
    <mergeCell ref="CI24:CO24"/>
    <mergeCell ref="AK41:AL41"/>
    <mergeCell ref="AP23:AQ23"/>
    <mergeCell ref="AS23:AT23"/>
    <mergeCell ref="CI39:CO39"/>
    <mergeCell ref="CC33:CF33"/>
    <mergeCell ref="CI36:CO36"/>
    <mergeCell ref="AV41:AW41"/>
    <mergeCell ref="AX41:AZ41"/>
    <mergeCell ref="AI30:AJ30"/>
    <mergeCell ref="AL30:AM30"/>
    <mergeCell ref="AS30:AU30"/>
    <mergeCell ref="AI39:AO39"/>
    <mergeCell ref="AS37:AU37"/>
    <mergeCell ref="AK38:AL38"/>
    <mergeCell ref="AO38:AP38"/>
    <mergeCell ref="AI36:AJ36"/>
    <mergeCell ref="AO36:AP36"/>
    <mergeCell ref="AJ33:AK33"/>
    <mergeCell ref="BK34:BL34"/>
    <mergeCell ref="BK35:BL35"/>
    <mergeCell ref="BI35:BJ35"/>
    <mergeCell ref="BI34:BJ34"/>
    <mergeCell ref="CX34:CZ34"/>
    <mergeCell ref="CP32:CQ32"/>
    <mergeCell ref="CR26:CS26"/>
    <mergeCell ref="CV28:CW28"/>
    <mergeCell ref="CX28:CZ28"/>
    <mergeCell ref="CV31:CW31"/>
    <mergeCell ref="CX31:CZ31"/>
    <mergeCell ref="CS32:CT32"/>
    <mergeCell ref="CV41:CW41"/>
    <mergeCell ref="CR40:CS40"/>
    <mergeCell ref="CS41:CU41"/>
    <mergeCell ref="CS15:CU15"/>
    <mergeCell ref="CV34:CW34"/>
    <mergeCell ref="CS27:CU27"/>
    <mergeCell ref="DR12:DS12"/>
    <mergeCell ref="DB11:DF12"/>
    <mergeCell ref="DH11:DT11"/>
    <mergeCell ref="DH12:DI12"/>
    <mergeCell ref="DJ12:DK12"/>
    <mergeCell ref="DJ20:DK20"/>
    <mergeCell ref="DH19:DI19"/>
    <mergeCell ref="DJ19:DK19"/>
    <mergeCell ref="DJ18:DK18"/>
    <mergeCell ref="DV2:DZ2"/>
    <mergeCell ref="DR13:DS13"/>
    <mergeCell ref="DR15:DS15"/>
    <mergeCell ref="DH14:DI14"/>
    <mergeCell ref="DN13:DO13"/>
    <mergeCell ref="DP13:DQ13"/>
    <mergeCell ref="DI4:DL4"/>
    <mergeCell ref="DL14:DM14"/>
    <mergeCell ref="DH13:DI13"/>
    <mergeCell ref="DJ13:DK13"/>
    <mergeCell ref="CV2:CZ2"/>
    <mergeCell ref="DL13:DM13"/>
    <mergeCell ref="DJ14:DK14"/>
    <mergeCell ref="DH16:DI16"/>
    <mergeCell ref="DB2:DF2"/>
    <mergeCell ref="DG2:DU2"/>
    <mergeCell ref="DJ16:DK16"/>
    <mergeCell ref="DL16:DM16"/>
    <mergeCell ref="DH15:DI15"/>
    <mergeCell ref="DR16:DS16"/>
    <mergeCell ref="AS41:AU41"/>
    <mergeCell ref="AR40:AS40"/>
    <mergeCell ref="CC40:CF40"/>
    <mergeCell ref="AS32:AU32"/>
    <mergeCell ref="AV33:AW33"/>
    <mergeCell ref="AX33:AZ33"/>
    <mergeCell ref="CC41:CF41"/>
    <mergeCell ref="BV39:BW39"/>
    <mergeCell ref="BX39:BZ39"/>
    <mergeCell ref="CC32:CF32"/>
    <mergeCell ref="DS51:DU51"/>
    <mergeCell ref="DH48:DK48"/>
    <mergeCell ref="DM48:DP48"/>
    <mergeCell ref="CI32:CJ32"/>
    <mergeCell ref="CL32:CM32"/>
    <mergeCell ref="CK40:CL40"/>
    <mergeCell ref="CX41:CZ41"/>
    <mergeCell ref="CN40:CO40"/>
    <mergeCell ref="CV37:CW37"/>
    <mergeCell ref="CX37:CZ37"/>
    <mergeCell ref="DT26:DU26"/>
    <mergeCell ref="DS27:DU27"/>
    <mergeCell ref="DN22:DO22"/>
    <mergeCell ref="CC30:CF30"/>
    <mergeCell ref="CS30:CU30"/>
    <mergeCell ref="CC29:CF29"/>
    <mergeCell ref="CC25:CF25"/>
    <mergeCell ref="DH22:DI22"/>
    <mergeCell ref="DJ26:DK26"/>
    <mergeCell ref="DM26:DN26"/>
    <mergeCell ref="O22:Q22"/>
    <mergeCell ref="R22:T22"/>
    <mergeCell ref="U22:W22"/>
    <mergeCell ref="O21:Q21"/>
    <mergeCell ref="DR19:DS19"/>
    <mergeCell ref="DN19:DO19"/>
    <mergeCell ref="DP19:DQ19"/>
    <mergeCell ref="DN20:DO20"/>
    <mergeCell ref="AS20:AU20"/>
    <mergeCell ref="DN17:DO17"/>
    <mergeCell ref="DP18:DQ18"/>
    <mergeCell ref="DL18:DM18"/>
    <mergeCell ref="DN18:DO18"/>
    <mergeCell ref="DP17:DQ17"/>
    <mergeCell ref="DL20:DM20"/>
    <mergeCell ref="DH17:DI17"/>
    <mergeCell ref="DJ17:DK17"/>
    <mergeCell ref="DH20:DI20"/>
    <mergeCell ref="DR17:DS17"/>
    <mergeCell ref="DR18:DS18"/>
    <mergeCell ref="DL12:DM12"/>
    <mergeCell ref="DN12:DO12"/>
    <mergeCell ref="DP12:DQ12"/>
    <mergeCell ref="DP15:DQ15"/>
    <mergeCell ref="DN16:DO16"/>
    <mergeCell ref="DP16:DQ16"/>
    <mergeCell ref="DN15:DO15"/>
    <mergeCell ref="DL15:DM15"/>
    <mergeCell ref="DX23:DZ23"/>
    <mergeCell ref="DP20:DQ20"/>
    <mergeCell ref="DR20:DS20"/>
    <mergeCell ref="DN14:DO14"/>
    <mergeCell ref="DP14:DQ14"/>
    <mergeCell ref="DR14:DS14"/>
    <mergeCell ref="DR22:DS22"/>
    <mergeCell ref="DN21:DO21"/>
    <mergeCell ref="DR21:DS21"/>
    <mergeCell ref="DV23:DW23"/>
    <mergeCell ref="DJ15:DK15"/>
    <mergeCell ref="DB13:DF13"/>
    <mergeCell ref="DJ22:DK22"/>
    <mergeCell ref="DL22:DM22"/>
    <mergeCell ref="DL21:DM21"/>
    <mergeCell ref="DH21:DI21"/>
    <mergeCell ref="DH18:DI18"/>
    <mergeCell ref="DL19:DM19"/>
    <mergeCell ref="DL17:DM17"/>
    <mergeCell ref="DJ21:DK21"/>
    <mergeCell ref="DB4:DF5"/>
    <mergeCell ref="CS7:CU7"/>
    <mergeCell ref="CI7:CJ7"/>
    <mergeCell ref="CL7:CM7"/>
    <mergeCell ref="DB6:DF6"/>
    <mergeCell ref="CN4:CO4"/>
    <mergeCell ref="CL5:CM5"/>
    <mergeCell ref="CI5:CJ5"/>
    <mergeCell ref="CI6:CO6"/>
    <mergeCell ref="DV8:DW8"/>
    <mergeCell ref="DX8:DZ8"/>
    <mergeCell ref="DI6:DJ6"/>
    <mergeCell ref="DL6:DM6"/>
    <mergeCell ref="DO6:DP6"/>
    <mergeCell ref="DS7:DU7"/>
    <mergeCell ref="CS10:CU10"/>
    <mergeCell ref="CX11:CZ11"/>
    <mergeCell ref="CR8:CS8"/>
    <mergeCell ref="CS9:CU9"/>
    <mergeCell ref="CV11:CW11"/>
    <mergeCell ref="DQ26:DR26"/>
    <mergeCell ref="DP21:DQ21"/>
    <mergeCell ref="DP22:DQ22"/>
    <mergeCell ref="DB26:DF27"/>
    <mergeCell ref="AB6:AF6"/>
    <mergeCell ref="AB8:AF9"/>
    <mergeCell ref="AJ8:AK8"/>
    <mergeCell ref="AM8:AN8"/>
    <mergeCell ref="AR8:AS8"/>
    <mergeCell ref="AI9:AJ9"/>
    <mergeCell ref="AM9:AN9"/>
    <mergeCell ref="AS9:AU9"/>
    <mergeCell ref="AV9:AW9"/>
    <mergeCell ref="AX9:AZ9"/>
    <mergeCell ref="AB10:AF10"/>
    <mergeCell ref="AI11:AJ11"/>
    <mergeCell ref="AL11:AM11"/>
    <mergeCell ref="AS11:AU11"/>
    <mergeCell ref="AV11:AW11"/>
    <mergeCell ref="AX11:AZ11"/>
    <mergeCell ref="AJ12:AK12"/>
    <mergeCell ref="AM12:AN12"/>
    <mergeCell ref="AS12:AT12"/>
    <mergeCell ref="AB13:AF14"/>
    <mergeCell ref="AS13:AU13"/>
    <mergeCell ref="AI14:AJ14"/>
    <mergeCell ref="AL14:AM14"/>
    <mergeCell ref="AS14:AU14"/>
    <mergeCell ref="AB15:AF15"/>
    <mergeCell ref="AS15:AU15"/>
    <mergeCell ref="AI16:AJ16"/>
    <mergeCell ref="AL16:AM16"/>
    <mergeCell ref="AS16:AU16"/>
  </mergeCells>
  <printOptions horizontalCentered="1"/>
  <pageMargins left="0.8661417322834646" right="0.8661417322834646" top="1.1811023622047245" bottom="0.6692913385826772" header="0.3937007874015748" footer="0.3937007874015748"/>
  <pageSetup horizontalDpi="300" verticalDpi="300" orientation="portrait" paperSize="9" scale="96" r:id="rId5"/>
  <legacyDrawing r:id="rId4"/>
  <oleObjects>
    <oleObject progId="AutoCAD.Drawing.14" shapeId="1853428" r:id="rId1"/>
    <oleObject progId="AutoCAD.Drawing.14" shapeId="1388677" r:id="rId2"/>
    <oleObject progId="AutoCAD.Drawing.14" shapeId="1789595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N35:N35"/>
  <sheetViews>
    <sheetView workbookViewId="0" topLeftCell="A1">
      <selection activeCell="K3" sqref="K3"/>
    </sheetView>
  </sheetViews>
  <sheetFormatPr defaultColWidth="8.88671875" defaultRowHeight="13.5"/>
  <cols>
    <col min="11" max="11" width="2.5546875" style="0" bestFit="1" customWidth="1"/>
  </cols>
  <sheetData>
    <row r="35" ht="13.5">
      <c r="N35">
        <f>P7</f>
        <v>0</v>
      </c>
    </row>
  </sheetData>
  <printOptions/>
  <pageMargins left="0.75" right="0.75" top="1" bottom="1" header="0.5" footer="0.5"/>
  <pageSetup horizontalDpi="600" verticalDpi="600" orientation="landscape" paperSize="8" r:id="rId4"/>
  <legacyDrawing r:id="rId3"/>
  <oleObjects>
    <oleObject progId="AutoCAD.Drawing.14" shapeId="1978299" r:id="rId1"/>
    <oleObject progId="AutoCAD.Drawing.14" shapeId="1993326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L27:O36"/>
  <sheetViews>
    <sheetView workbookViewId="0" topLeftCell="A1">
      <selection activeCell="X44" sqref="X44:Z44"/>
    </sheetView>
  </sheetViews>
  <sheetFormatPr defaultColWidth="8.88671875" defaultRowHeight="13.5"/>
  <sheetData>
    <row r="27" ht="13.5">
      <c r="L27">
        <f>Q8</f>
        <v>0</v>
      </c>
    </row>
    <row r="36" ht="13.5">
      <c r="O36">
        <f>Q8</f>
        <v>0</v>
      </c>
    </row>
  </sheetData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공무부</cp:lastModifiedBy>
  <cp:lastPrinted>2002-07-11T04:11:36Z</cp:lastPrinted>
  <dcterms:created xsi:type="dcterms:W3CDTF">2001-06-29T02:37:55Z</dcterms:created>
  <dcterms:modified xsi:type="dcterms:W3CDTF">2010-04-25T04:06:57Z</dcterms:modified>
  <cp:category/>
  <cp:version/>
  <cp:contentType/>
  <cp:contentStatus/>
</cp:coreProperties>
</file>