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tabRatio="705" activeTab="2"/>
  </bookViews>
  <sheets>
    <sheet name="견적(갑)" sheetId="1" r:id="rId1"/>
    <sheet name="견적(을)" sheetId="2" r:id="rId2"/>
    <sheet name="토공사" sheetId="3" r:id="rId3"/>
    <sheet name="CIP" sheetId="4" r:id="rId4"/>
    <sheet name="L.W" sheetId="5" r:id="rId5"/>
    <sheet name="EA" sheetId="6" r:id="rId6"/>
    <sheet name="가시설" sheetId="7" r:id="rId7"/>
    <sheet name="주요자재" sheetId="8" r:id="rId8"/>
    <sheet name="부대공사" sheetId="9" r:id="rId9"/>
  </sheets>
  <definedNames>
    <definedName name="_xlnm.Print_Area" localSheetId="1">'견적(을)'!$A$1:$H$199</definedName>
    <definedName name="_xlnm.Print_Titles" localSheetId="6">'가시설'!$1:$2</definedName>
    <definedName name="_xlnm.Print_Titles" localSheetId="1">'견적(을)'!$1:$1</definedName>
    <definedName name="_xlnm.Print_Titles" localSheetId="7">'주요자재'!$1:$2</definedName>
    <definedName name="_xlnm.Print_Titles" localSheetId="2">'토공사'!$1:$2</definedName>
    <definedName name="_xlnm.Print_Titles" localSheetId="3">'CIP'!$1:$2</definedName>
    <definedName name="_xlnm.Print_Titles" localSheetId="5">'EA'!$1:$2</definedName>
  </definedNames>
  <calcPr fullCalcOnLoad="1"/>
</workbook>
</file>

<file path=xl/sharedStrings.xml><?xml version="1.0" encoding="utf-8"?>
<sst xmlns="http://schemas.openxmlformats.org/spreadsheetml/2006/main" count="910" uniqueCount="500">
  <si>
    <t>공  종</t>
  </si>
  <si>
    <t>결   과</t>
  </si>
  <si>
    <t>산  출  서</t>
  </si>
  <si>
    <t>M3</t>
  </si>
  <si>
    <t>M  *</t>
  </si>
  <si>
    <t>M2</t>
  </si>
  <si>
    <t>M   =</t>
  </si>
  <si>
    <t>M</t>
  </si>
  <si>
    <t>KG</t>
  </si>
  <si>
    <t>EA</t>
  </si>
  <si>
    <t>띠장설치,해체</t>
  </si>
  <si>
    <t>단  =</t>
  </si>
  <si>
    <t>띠장연결</t>
  </si>
  <si>
    <t>M 기준</t>
  </si>
  <si>
    <t>M  ÷</t>
  </si>
  <si>
    <t>M   =</t>
  </si>
  <si>
    <t>띠장 홈메우기</t>
  </si>
  <si>
    <t>STRUT설치,해체</t>
  </si>
  <si>
    <t>구분</t>
  </si>
  <si>
    <t>열</t>
  </si>
  <si>
    <t>길이</t>
  </si>
  <si>
    <t>단수</t>
  </si>
  <si>
    <t>누계</t>
  </si>
  <si>
    <t>합  계</t>
  </si>
  <si>
    <t>코너A</t>
  </si>
  <si>
    <t>코너1</t>
  </si>
  <si>
    <t>코너2</t>
  </si>
  <si>
    <t>코너3</t>
  </si>
  <si>
    <t>코너4</t>
  </si>
  <si>
    <t>코너5</t>
  </si>
  <si>
    <t>총길이</t>
  </si>
  <si>
    <t>M</t>
  </si>
  <si>
    <t>STRUT 제작,연결</t>
  </si>
  <si>
    <t>M 기준</t>
  </si>
  <si>
    <t>M  ÷</t>
  </si>
  <si>
    <t>M/본  =</t>
  </si>
  <si>
    <t>M   *</t>
  </si>
  <si>
    <t>EA  *</t>
  </si>
  <si>
    <t>H-300*300*10*15</t>
  </si>
  <si>
    <t>TON</t>
  </si>
  <si>
    <t>구분</t>
  </si>
  <si>
    <t>수평</t>
  </si>
  <si>
    <t>단수</t>
  </si>
  <si>
    <t>개소</t>
  </si>
  <si>
    <t>길이</t>
  </si>
  <si>
    <t>누계</t>
  </si>
  <si>
    <t>합  계</t>
  </si>
  <si>
    <t>H-BEAM(사장)</t>
  </si>
  <si>
    <t>TON/M *</t>
  </si>
  <si>
    <t>(7%)  =</t>
  </si>
  <si>
    <t>H-BEAM(손료)</t>
  </si>
  <si>
    <t>띠장</t>
  </si>
  <si>
    <t>STRUT</t>
  </si>
  <si>
    <t>합  계</t>
  </si>
  <si>
    <t>M</t>
  </si>
  <si>
    <t>L-형강</t>
  </si>
  <si>
    <t>EA</t>
  </si>
  <si>
    <t>JACK</t>
  </si>
  <si>
    <t>잡철물</t>
  </si>
  <si>
    <t>스티프너,연결판,볼트/너트</t>
  </si>
  <si>
    <t>TON  *</t>
  </si>
  <si>
    <t>강재운반</t>
  </si>
  <si>
    <t>장비운반</t>
  </si>
  <si>
    <t>자재운반</t>
  </si>
  <si>
    <t>장비인양</t>
  </si>
  <si>
    <t>양수작업</t>
  </si>
  <si>
    <t>안전계단 및 난간대설치</t>
  </si>
  <si>
    <t>TON</t>
  </si>
  <si>
    <t>식</t>
  </si>
  <si>
    <t>개월</t>
  </si>
  <si>
    <t>M</t>
  </si>
  <si>
    <t>N=100 TON</t>
  </si>
  <si>
    <t>(3%)  =</t>
  </si>
  <si>
    <t>합  계</t>
  </si>
  <si>
    <t>H-300*300*10*15</t>
  </si>
  <si>
    <t>교통정리 및 도로청소</t>
  </si>
  <si>
    <t>세륜기 운영비</t>
  </si>
  <si>
    <t>개월</t>
  </si>
  <si>
    <t>줄파기</t>
  </si>
  <si>
    <t>M3  *</t>
  </si>
  <si>
    <t>TON</t>
  </si>
  <si>
    <t>식</t>
  </si>
  <si>
    <t>1. 토공사</t>
  </si>
  <si>
    <t>지하굴착면적</t>
  </si>
  <si>
    <t>M2</t>
  </si>
  <si>
    <t>PY</t>
  </si>
  <si>
    <t>지층별 굴착깊이</t>
  </si>
  <si>
    <t>구분</t>
  </si>
  <si>
    <t>평균</t>
  </si>
  <si>
    <t>굴착깊이</t>
  </si>
  <si>
    <t>매립층</t>
  </si>
  <si>
    <t>터파기</t>
  </si>
  <si>
    <t>M   *</t>
  </si>
  <si>
    <t>M2   =</t>
  </si>
  <si>
    <t>M3</t>
  </si>
  <si>
    <t>잔토처리</t>
  </si>
  <si>
    <t>집계표</t>
  </si>
  <si>
    <t>터파기</t>
  </si>
  <si>
    <t>합  계</t>
  </si>
  <si>
    <t>크렘쉘 상차</t>
  </si>
  <si>
    <t>GL- 5M 이하</t>
  </si>
  <si>
    <t>M2  =</t>
  </si>
  <si>
    <t>M3  -</t>
  </si>
  <si>
    <t>M3  =</t>
  </si>
  <si>
    <t>사토장 정지</t>
  </si>
  <si>
    <t>바닥면고르기</t>
  </si>
  <si>
    <t>피스 브라켓</t>
  </si>
  <si>
    <t>BH-1</t>
  </si>
  <si>
    <t>코너B</t>
  </si>
  <si>
    <t>코너C</t>
  </si>
  <si>
    <t>코너D</t>
  </si>
  <si>
    <t>보받이 설치,해체</t>
  </si>
  <si>
    <t>터파기</t>
  </si>
  <si>
    <t>2. C.I.P 공사</t>
  </si>
  <si>
    <t>SIDE PILE 천공</t>
  </si>
  <si>
    <t>공  *</t>
  </si>
  <si>
    <t>H-300*200*9*14</t>
  </si>
  <si>
    <t>개소</t>
  </si>
  <si>
    <t>C.I.P 천공</t>
  </si>
  <si>
    <t>Φ400</t>
  </si>
  <si>
    <t>공  *</t>
  </si>
  <si>
    <t>철근가공 및 삽입</t>
  </si>
  <si>
    <t>M</t>
  </si>
  <si>
    <t>철근량 산출</t>
  </si>
  <si>
    <t>D19</t>
  </si>
  <si>
    <t>개   *</t>
  </si>
  <si>
    <t>KG/M  =</t>
  </si>
  <si>
    <t>M    *</t>
  </si>
  <si>
    <t>합  계</t>
  </si>
  <si>
    <t>KG   *</t>
  </si>
  <si>
    <t>(3%)  =</t>
  </si>
  <si>
    <t>KG</t>
  </si>
  <si>
    <t>M     =</t>
  </si>
  <si>
    <t>콘크리트 타설</t>
  </si>
  <si>
    <t>SIDE PILE+CIP</t>
  </si>
  <si>
    <t>M2  =</t>
  </si>
  <si>
    <t>발생토 처리</t>
  </si>
  <si>
    <t>M3  *</t>
  </si>
  <si>
    <t>(20%) =</t>
  </si>
  <si>
    <t>CAP-BEAM 설치</t>
  </si>
  <si>
    <t>레미콘 산출 25-180-10</t>
  </si>
  <si>
    <t>M2  *</t>
  </si>
  <si>
    <t>M   =</t>
  </si>
  <si>
    <t>M3</t>
  </si>
  <si>
    <t>철근량 산출</t>
  </si>
  <si>
    <t>시멘트</t>
  </si>
  <si>
    <t>KG/M  =</t>
  </si>
  <si>
    <t>KG  /</t>
  </si>
  <si>
    <t>KG    =</t>
  </si>
  <si>
    <t>POST PILE 천공</t>
  </si>
  <si>
    <t>Φ400</t>
  </si>
  <si>
    <t>PILE 인발</t>
  </si>
  <si>
    <t>M   -</t>
  </si>
  <si>
    <t>본  *</t>
  </si>
  <si>
    <t>공   =</t>
  </si>
  <si>
    <t>공</t>
  </si>
  <si>
    <t>공  *</t>
  </si>
  <si>
    <t>M    =</t>
  </si>
  <si>
    <t>M3  *</t>
  </si>
  <si>
    <t>M3</t>
  </si>
  <si>
    <t>코너A1</t>
  </si>
  <si>
    <t>코너A2</t>
  </si>
  <si>
    <t>코너B1</t>
  </si>
  <si>
    <t>코너B2</t>
  </si>
  <si>
    <t>코너C1</t>
  </si>
  <si>
    <t>코너D1</t>
  </si>
  <si>
    <t>브라켓 설치,해체</t>
  </si>
  <si>
    <t>피스브라켓 설치,해체</t>
  </si>
  <si>
    <t>본  *</t>
  </si>
  <si>
    <t>EA  =</t>
  </si>
  <si>
    <t>단  =</t>
  </si>
  <si>
    <t>EA</t>
  </si>
  <si>
    <t>JACK 설치,해체</t>
  </si>
  <si>
    <t>100 TON</t>
  </si>
  <si>
    <t>레미콘</t>
  </si>
  <si>
    <t>H-300*200*9*14</t>
  </si>
  <si>
    <t>천공합계</t>
  </si>
  <si>
    <t>PILE 근입및 항타</t>
  </si>
  <si>
    <t>PILE 연결</t>
  </si>
  <si>
    <t xml:space="preserve">M      </t>
  </si>
  <si>
    <t>브라켓</t>
  </si>
  <si>
    <t>見  積  書</t>
  </si>
  <si>
    <t>공사명</t>
  </si>
  <si>
    <t>공종명</t>
  </si>
  <si>
    <t>금  액</t>
  </si>
  <si>
    <t>上記 工事에 對한 見積을 上記와 같이 題出 합니다.</t>
  </si>
  <si>
    <t>印</t>
  </si>
  <si>
    <t>貴下</t>
  </si>
  <si>
    <t>名           稱</t>
  </si>
  <si>
    <t>數  量</t>
  </si>
  <si>
    <t>單位</t>
  </si>
  <si>
    <t>金    額</t>
  </si>
  <si>
    <t>備 考</t>
  </si>
  <si>
    <t>1.</t>
  </si>
  <si>
    <t>2.</t>
  </si>
  <si>
    <t>3.</t>
  </si>
  <si>
    <t>合           計</t>
  </si>
  <si>
    <t>［ 備 考 ］</t>
  </si>
  <si>
    <t>番號     NO</t>
  </si>
  <si>
    <t>品        名                      ITEM</t>
  </si>
  <si>
    <t>規      格          DESCRIPTION</t>
  </si>
  <si>
    <t>單位     UNIT</t>
  </si>
  <si>
    <t>單  價            UNIT PRICE</t>
  </si>
  <si>
    <t>金    額            TOTAL</t>
  </si>
  <si>
    <t>備 考     SP</t>
  </si>
  <si>
    <t>적용 / 검토</t>
  </si>
  <si>
    <t>◈◈ 집  계  표 ◈◈</t>
  </si>
  <si>
    <t>1</t>
  </si>
  <si>
    <t>순공사비  계</t>
  </si>
  <si>
    <t>1</t>
  </si>
  <si>
    <t>계</t>
  </si>
  <si>
    <t>JACK</t>
  </si>
  <si>
    <t>철근</t>
  </si>
  <si>
    <t>레미콘</t>
  </si>
  <si>
    <t>M</t>
  </si>
  <si>
    <t>EA</t>
  </si>
  <si>
    <t>M3</t>
  </si>
  <si>
    <t>식</t>
  </si>
  <si>
    <t>4.</t>
  </si>
  <si>
    <t>매립토층</t>
  </si>
  <si>
    <t>풍화토층</t>
  </si>
  <si>
    <t>매립토층</t>
  </si>
  <si>
    <t>D16</t>
  </si>
  <si>
    <t>D13(1.2M),2.5개</t>
  </si>
  <si>
    <t>D13(3.14*0.3=0.942),3.33개</t>
  </si>
  <si>
    <t>공  종</t>
  </si>
  <si>
    <t>산  출  서</t>
  </si>
  <si>
    <t>결   과</t>
  </si>
  <si>
    <t>E/A천공</t>
  </si>
  <si>
    <t>Φ100</t>
  </si>
  <si>
    <t>M   *</t>
  </si>
  <si>
    <t>공   =</t>
  </si>
  <si>
    <t>M</t>
  </si>
  <si>
    <t>합  계</t>
  </si>
  <si>
    <t>PC강선 제작 및 삽입</t>
  </si>
  <si>
    <t>공  *</t>
  </si>
  <si>
    <t>M   =</t>
  </si>
  <si>
    <t>M   +</t>
  </si>
  <si>
    <t>그라우팅</t>
  </si>
  <si>
    <t>공</t>
  </si>
  <si>
    <t>지압판 설치,해체</t>
  </si>
  <si>
    <t>PC CONE 조립,인장</t>
  </si>
  <si>
    <t>Φ400(300*200*9*14)</t>
  </si>
  <si>
    <t>4. EARTH ANCHOR공사</t>
  </si>
  <si>
    <t>5. 가시설 공사</t>
  </si>
  <si>
    <t>사장</t>
  </si>
  <si>
    <t>ANCHOR 해체</t>
  </si>
  <si>
    <t>공</t>
  </si>
  <si>
    <t>코너1</t>
  </si>
  <si>
    <t>코너2</t>
  </si>
  <si>
    <t>코너A,B,C,D</t>
  </si>
  <si>
    <t>코너ABCD</t>
  </si>
  <si>
    <t>코너A</t>
  </si>
  <si>
    <t>코너B</t>
  </si>
  <si>
    <t>브레이싱 설치,해체</t>
  </si>
  <si>
    <t>L-100*100*10</t>
  </si>
  <si>
    <t>계측관리</t>
  </si>
  <si>
    <t>6.주요자재</t>
  </si>
  <si>
    <t>시멘트량</t>
  </si>
  <si>
    <t>풍화암</t>
  </si>
  <si>
    <t>풍화암</t>
  </si>
  <si>
    <t>코너F</t>
  </si>
  <si>
    <t>코너E</t>
  </si>
  <si>
    <t>코너F1</t>
  </si>
  <si>
    <t>7.부대공사</t>
  </si>
  <si>
    <t>2. 지  급 :</t>
  </si>
  <si>
    <t>토류판 설치</t>
  </si>
  <si>
    <t>T=8CM</t>
  </si>
  <si>
    <t>토류판</t>
  </si>
  <si>
    <t>M2</t>
  </si>
  <si>
    <t>3. L.W GROUT 공사</t>
  </si>
  <si>
    <t>공  종</t>
  </si>
  <si>
    <t>산  출  서</t>
  </si>
  <si>
    <t>결   과</t>
  </si>
  <si>
    <t>천공</t>
  </si>
  <si>
    <t>Φ100</t>
  </si>
  <si>
    <t>M   ÷</t>
  </si>
  <si>
    <t>M   =</t>
  </si>
  <si>
    <t>공</t>
  </si>
  <si>
    <t>공  *</t>
  </si>
  <si>
    <t>열  =</t>
  </si>
  <si>
    <t>공   *</t>
  </si>
  <si>
    <t>M</t>
  </si>
  <si>
    <t>맨젯튜브 설치</t>
  </si>
  <si>
    <t>GROUTING</t>
  </si>
  <si>
    <t>시멘트량 산출</t>
  </si>
  <si>
    <t>M   *</t>
  </si>
  <si>
    <t>KG/M  =</t>
  </si>
  <si>
    <t>KG</t>
  </si>
  <si>
    <t>TON</t>
  </si>
  <si>
    <t>포</t>
  </si>
  <si>
    <t>SEAL 재 주입</t>
  </si>
  <si>
    <t>(((0.1)²- (0.04)²)) * 3.14)))/4  =</t>
  </si>
  <si>
    <t>M2</t>
  </si>
  <si>
    <t>M2  *</t>
  </si>
  <si>
    <t>M3</t>
  </si>
  <si>
    <t>기계기구설치</t>
  </si>
  <si>
    <t>회</t>
  </si>
  <si>
    <t>PLANT 설치</t>
  </si>
  <si>
    <t>식</t>
  </si>
  <si>
    <t>EL</t>
  </si>
  <si>
    <t>연암</t>
  </si>
  <si>
    <t>연암</t>
  </si>
  <si>
    <t>1~3단</t>
  </si>
  <si>
    <t>횡열</t>
  </si>
  <si>
    <t>횡열</t>
  </si>
  <si>
    <t>횡열</t>
  </si>
  <si>
    <t>코너6</t>
  </si>
  <si>
    <t>종열</t>
  </si>
  <si>
    <t>코너E1</t>
  </si>
  <si>
    <t>사보강재</t>
  </si>
  <si>
    <t>사보강재 제작설치,해체</t>
  </si>
  <si>
    <t>H-300*300*10*15</t>
  </si>
  <si>
    <t>EA  *</t>
  </si>
  <si>
    <t>M/본  =</t>
  </si>
  <si>
    <t>M</t>
  </si>
  <si>
    <t>M   *</t>
  </si>
  <si>
    <t>단    =</t>
  </si>
  <si>
    <t>합  계</t>
  </si>
  <si>
    <t>토공및가시설공사</t>
  </si>
  <si>
    <t>1)</t>
  </si>
  <si>
    <t>토공사</t>
  </si>
  <si>
    <t>터파기</t>
  </si>
  <si>
    <t>일반</t>
  </si>
  <si>
    <t>풍화암</t>
  </si>
  <si>
    <t>잔토처리</t>
  </si>
  <si>
    <t>되메우기</t>
  </si>
  <si>
    <t>크람쉘상차</t>
  </si>
  <si>
    <t>바닥고르기</t>
  </si>
  <si>
    <t>2)</t>
  </si>
  <si>
    <t>2)</t>
  </si>
  <si>
    <t>가시설공사</t>
  </si>
  <si>
    <t>(1)설치공사</t>
  </si>
  <si>
    <t>H-PILE천공</t>
  </si>
  <si>
    <t>Φ450</t>
  </si>
  <si>
    <t>H-PILE근입</t>
  </si>
  <si>
    <t>300*200</t>
  </si>
  <si>
    <t>WALE설치</t>
  </si>
  <si>
    <t>300*300</t>
  </si>
  <si>
    <t>STRUT설치</t>
  </si>
  <si>
    <t>보받이빔설치</t>
  </si>
  <si>
    <t>JACK설치</t>
  </si>
  <si>
    <t>토류판설치</t>
  </si>
  <si>
    <t>T=80MM</t>
  </si>
  <si>
    <t>(2)해체공사</t>
  </si>
  <si>
    <t>H-PILE인발</t>
  </si>
  <si>
    <t>WALE해체</t>
  </si>
  <si>
    <t>STRUT해체</t>
  </si>
  <si>
    <t>보받이빔해체</t>
  </si>
  <si>
    <t>JACK해체</t>
  </si>
  <si>
    <t>(3)자재비</t>
  </si>
  <si>
    <t>강재사장</t>
  </si>
  <si>
    <t>강재손료</t>
  </si>
  <si>
    <t>ANGLE손료</t>
  </si>
  <si>
    <t xml:space="preserve">토류판 </t>
  </si>
  <si>
    <t>STEEL PLATE</t>
  </si>
  <si>
    <t>강재운반</t>
  </si>
  <si>
    <t>잡자재비</t>
  </si>
  <si>
    <t>RAKER설치,해체</t>
  </si>
  <si>
    <t>ANGLE설치,해체</t>
  </si>
  <si>
    <t>100*100*10</t>
  </si>
  <si>
    <t>JACK설치,해체</t>
  </si>
  <si>
    <t>BLOCK설치</t>
  </si>
  <si>
    <t>ANCHOR천공</t>
  </si>
  <si>
    <t>ANCHOR조립및근입</t>
  </si>
  <si>
    <t>그라우팅</t>
  </si>
  <si>
    <t>톤조립및인장</t>
  </si>
  <si>
    <t>제거앙카</t>
  </si>
  <si>
    <t>내하체포함</t>
  </si>
  <si>
    <t>앵커체제거</t>
  </si>
  <si>
    <t>지압판설치</t>
  </si>
  <si>
    <t>3)</t>
  </si>
  <si>
    <t>3)</t>
  </si>
  <si>
    <t>RAKER공사</t>
  </si>
  <si>
    <t>4)</t>
  </si>
  <si>
    <t>4)</t>
  </si>
  <si>
    <t>EARTH ANCHOR</t>
  </si>
  <si>
    <t>소     계</t>
  </si>
  <si>
    <t>5)</t>
  </si>
  <si>
    <t>5)</t>
  </si>
  <si>
    <t>계측및관리비</t>
  </si>
  <si>
    <t>주2회</t>
  </si>
  <si>
    <t>경사계</t>
  </si>
  <si>
    <t>수위계</t>
  </si>
  <si>
    <t>변형율계</t>
  </si>
  <si>
    <t>LOAD CELL</t>
  </si>
  <si>
    <t>건물경사계</t>
  </si>
  <si>
    <t>지표침하계</t>
  </si>
  <si>
    <t>6)</t>
  </si>
  <si>
    <t>6)</t>
  </si>
  <si>
    <t>부대공사</t>
  </si>
  <si>
    <t>양수작업</t>
  </si>
  <si>
    <t>도로청소 및 신호</t>
  </si>
  <si>
    <t>장비인양비</t>
  </si>
  <si>
    <t>2</t>
  </si>
  <si>
    <t>부대토목공사</t>
  </si>
  <si>
    <t>토사</t>
  </si>
  <si>
    <t>되메우기및다짐</t>
  </si>
  <si>
    <t>백호+콤팩터</t>
  </si>
  <si>
    <t>잔토처리</t>
  </si>
  <si>
    <t>외부</t>
  </si>
  <si>
    <t>2)</t>
  </si>
  <si>
    <t>우수공사</t>
  </si>
  <si>
    <t>소     계</t>
  </si>
  <si>
    <t>우수맨홀</t>
  </si>
  <si>
    <t>Φ1200(PE거푸집)</t>
  </si>
  <si>
    <t>흄관부설및접합</t>
  </si>
  <si>
    <t>Φ450MM,소켓식</t>
  </si>
  <si>
    <t>PVC DC관 부설및접합</t>
  </si>
  <si>
    <t>Φ300MM</t>
  </si>
  <si>
    <t>Φ200MM</t>
  </si>
  <si>
    <t>집수정(현장타설)</t>
  </si>
  <si>
    <t>PE빗물받이</t>
  </si>
  <si>
    <t>600*600*1250(그레이팅)</t>
  </si>
  <si>
    <t>410*510,H=0.94</t>
  </si>
  <si>
    <t>홈통받이</t>
  </si>
  <si>
    <t>D430MM</t>
  </si>
  <si>
    <t>U형측구(원형타설)</t>
  </si>
  <si>
    <t>300*400</t>
  </si>
  <si>
    <t>맹암거(간선)</t>
  </si>
  <si>
    <t>맹암거(지선)</t>
  </si>
  <si>
    <t>H.P D200</t>
  </si>
  <si>
    <t>3)</t>
  </si>
  <si>
    <t>오수공사</t>
  </si>
  <si>
    <t>오수맨홀</t>
  </si>
  <si>
    <t>D900</t>
  </si>
  <si>
    <t>오수관부설및접합</t>
  </si>
  <si>
    <t>Φ300MM,소켓식</t>
  </si>
  <si>
    <t>오수받이</t>
  </si>
  <si>
    <t>4)</t>
  </si>
  <si>
    <t>옹벽공사</t>
  </si>
  <si>
    <t>콘크리트타설</t>
  </si>
  <si>
    <t>거푸집설치</t>
  </si>
  <si>
    <t>문양</t>
  </si>
  <si>
    <t>잡석포설</t>
  </si>
  <si>
    <t>5)</t>
  </si>
  <si>
    <t>보강토옹벽공사</t>
  </si>
  <si>
    <t>(1)토공사</t>
  </si>
  <si>
    <t>터파기</t>
  </si>
  <si>
    <t>되메우기</t>
  </si>
  <si>
    <t>(2)보강토옹벽</t>
  </si>
  <si>
    <t>표준블럭쌓기</t>
  </si>
  <si>
    <t>캡블럭쌓기</t>
  </si>
  <si>
    <t>40*40*20</t>
  </si>
  <si>
    <t>40*30*10</t>
  </si>
  <si>
    <t>보강토부설및다짐</t>
  </si>
  <si>
    <t>속채움,뒷채움 잡석</t>
  </si>
  <si>
    <t>D=25MM</t>
  </si>
  <si>
    <t>기초잡석포설</t>
  </si>
  <si>
    <t>기초콘크리트타설</t>
  </si>
  <si>
    <t>6)</t>
  </si>
  <si>
    <t>포장공사</t>
  </si>
  <si>
    <t>아스콘포장</t>
  </si>
  <si>
    <t>T=650MM</t>
  </si>
  <si>
    <t>보차도경계석설치,화강</t>
  </si>
  <si>
    <t>200*250*1000</t>
  </si>
  <si>
    <t>도로경계석,화강</t>
  </si>
  <si>
    <t>150*150*1000</t>
  </si>
  <si>
    <t>L형측구설치</t>
  </si>
  <si>
    <t>B=500</t>
  </si>
  <si>
    <t>보도블럭포장,기초유</t>
  </si>
  <si>
    <t>ILP T=6.00CM</t>
  </si>
  <si>
    <t>차선도색</t>
  </si>
  <si>
    <t>백색</t>
  </si>
  <si>
    <t>7)</t>
  </si>
  <si>
    <t>7)</t>
  </si>
  <si>
    <t>모래</t>
  </si>
  <si>
    <t>자재비</t>
  </si>
  <si>
    <t>순공사비계</t>
  </si>
  <si>
    <t>3</t>
  </si>
  <si>
    <t>안전관리비</t>
  </si>
  <si>
    <t>고용보험료</t>
  </si>
  <si>
    <t>0.3%</t>
  </si>
  <si>
    <t>0.595%</t>
  </si>
  <si>
    <t>M2</t>
  </si>
  <si>
    <t>본</t>
  </si>
  <si>
    <t>톤</t>
  </si>
  <si>
    <t>재</t>
  </si>
  <si>
    <t>WALE설치,해체</t>
  </si>
  <si>
    <t>300*300</t>
  </si>
  <si>
    <t>월</t>
  </si>
  <si>
    <t>개소</t>
  </si>
  <si>
    <t>합판3회</t>
  </si>
  <si>
    <t>A</t>
  </si>
  <si>
    <t>數  量    QUANTITY</t>
  </si>
  <si>
    <t>4</t>
  </si>
  <si>
    <t>합     계</t>
  </si>
  <si>
    <t>2</t>
  </si>
  <si>
    <t>부대토목공사</t>
  </si>
  <si>
    <t>1)</t>
  </si>
  <si>
    <t>식</t>
  </si>
  <si>
    <t>식</t>
  </si>
  <si>
    <t>600*600*700(그레이팅)</t>
  </si>
  <si>
    <t>1. 별  도 : V.A.T</t>
  </si>
  <si>
    <t>공사비 계</t>
  </si>
  <si>
    <t>5</t>
  </si>
  <si>
    <t>단수정리</t>
  </si>
  <si>
    <t>합   계</t>
  </si>
  <si>
    <t>5.</t>
  </si>
  <si>
    <t>단수정리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</si>
</sst>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.000"/>
    <numFmt numFmtId="179" formatCode="0.0"/>
    <numFmt numFmtId="180" formatCode="0.000"/>
    <numFmt numFmtId="181" formatCode="#,##0.0000"/>
    <numFmt numFmtId="182" formatCode="#,##0.00000000_ "/>
    <numFmt numFmtId="183" formatCode="#,##0.0000000_ "/>
    <numFmt numFmtId="184" formatCode="#,##0.000000_ "/>
    <numFmt numFmtId="185" formatCode="#,##0.00000_ "/>
    <numFmt numFmtId="186" formatCode="#,##0.0000_ "/>
    <numFmt numFmtId="187" formatCode="#,##0.000_ "/>
    <numFmt numFmtId="188" formatCode="#,##0.0_ "/>
    <numFmt numFmtId="189" formatCode="#,##0_ "/>
    <numFmt numFmtId="190" formatCode="_-* #,##0.000_-;\-* #,##0.000_-;_-* &quot;-&quot;_-;_-@_-"/>
    <numFmt numFmtId="191" formatCode="_-* #,##0.00_-;\-* #,##0.00_-;_-* &quot;-&quot;_-;_-@_-"/>
    <numFmt numFmtId="192" formatCode="_ * #,##0_ ;_ * \-#,##0_ ;_ * &quot;-&quot;_ ;_ @_ "/>
    <numFmt numFmtId="193" formatCode="#,##0_);[Red]\(#,##0\)"/>
    <numFmt numFmtId="194" formatCode="0.00_);[Red]\(0.00\)"/>
    <numFmt numFmtId="195" formatCode="0.0_);[Red]\(0.0\)"/>
    <numFmt numFmtId="196" formatCode="#,##0.00000"/>
    <numFmt numFmtId="197" formatCode="0.00000"/>
    <numFmt numFmtId="198" formatCode="0.0000"/>
    <numFmt numFmtId="199" formatCode="0.000_);[Red]\(0.000\)"/>
    <numFmt numFmtId="200" formatCode="_-* #,##0.0_-;\-* #,##0.0_-;_-* &quot;-&quot;??_-;_-@_-"/>
    <numFmt numFmtId="201" formatCode="#,##0.000000"/>
    <numFmt numFmtId="202" formatCode="#,##0.0000000"/>
    <numFmt numFmtId="203" formatCode="#,##0.00000000"/>
    <numFmt numFmtId="204" formatCode="#,##0.000000000"/>
    <numFmt numFmtId="205" formatCode="0.00000_);[Red]\(0.00000\)"/>
    <numFmt numFmtId="206" formatCode="0.0000_);[Red]\(0.0000\)"/>
    <numFmt numFmtId="207" formatCode="0_);[Red]\(0\)"/>
    <numFmt numFmtId="208" formatCode="_-* #,##0.0_-;\-* #,##0.0_-;_-* &quot;-&quot;?_-;_-@_-"/>
    <numFmt numFmtId="209" formatCode="_-* #,##0.0_-;\-* #,##0.0_-;_-* &quot;-&quot;_-;_-@_-"/>
    <numFmt numFmtId="210" formatCode="_-* #,##0.0000_-;\-* #,##0.0000_-;_-* &quot;-&quot;_-;_-@_-"/>
    <numFmt numFmtId="211" formatCode="_-* #,##0.00000_-;\-* #,##0.00000_-;_-* &quot;-&quot;_-;_-@_-"/>
  </numFmts>
  <fonts count="21">
    <font>
      <sz val="11"/>
      <name val="돋움"/>
      <family val="0"/>
    </font>
    <font>
      <sz val="8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sz val="8"/>
      <name val="굴림체"/>
      <family val="3"/>
    </font>
    <font>
      <sz val="36"/>
      <name val="돋움체"/>
      <family val="3"/>
    </font>
    <font>
      <sz val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sz val="8"/>
      <name val="바탕체"/>
      <family val="1"/>
    </font>
    <font>
      <b/>
      <sz val="14"/>
      <name val="굴림체"/>
      <family val="3"/>
    </font>
    <font>
      <b/>
      <sz val="12"/>
      <name val="바탕체"/>
      <family val="1"/>
    </font>
    <font>
      <sz val="14"/>
      <name val="굴림체"/>
      <family val="3"/>
    </font>
    <font>
      <sz val="10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0"/>
      <name val="바탕체"/>
      <family val="1"/>
    </font>
    <font>
      <sz val="12"/>
      <name val="견명조"/>
      <family val="1"/>
    </font>
    <font>
      <sz val="12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3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79" fontId="3" fillId="0" borderId="6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9" fontId="7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89" fontId="7" fillId="0" borderId="8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89" fontId="3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200" fontId="6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" fontId="13" fillId="3" borderId="15" xfId="0" applyNumberFormat="1" applyFont="1" applyFill="1" applyBorder="1" applyAlignment="1">
      <alignment horizontal="center" vertical="center" wrapText="1"/>
    </xf>
    <xf numFmtId="0" fontId="13" fillId="3" borderId="15" xfId="21" applyNumberFormat="1" applyFont="1" applyFill="1" applyBorder="1" applyAlignment="1" quotePrefix="1">
      <alignment horizontal="center" vertical="center" wrapText="1"/>
    </xf>
    <xf numFmtId="190" fontId="13" fillId="3" borderId="15" xfId="0" applyNumberFormat="1" applyFont="1" applyFill="1" applyBorder="1" applyAlignment="1">
      <alignment horizontal="center" vertical="center" wrapText="1"/>
    </xf>
    <xf numFmtId="41" fontId="13" fillId="3" borderId="15" xfId="17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/>
    </xf>
    <xf numFmtId="49" fontId="13" fillId="4" borderId="15" xfId="0" applyNumberFormat="1" applyFont="1" applyFill="1" applyBorder="1" applyAlignment="1">
      <alignment horizontal="center" vertical="distributed"/>
    </xf>
    <xf numFmtId="0" fontId="13" fillId="4" borderId="15" xfId="21" applyNumberFormat="1" applyFont="1" applyFill="1" applyBorder="1" applyAlignment="1" quotePrefix="1">
      <alignment horizontal="left" vertical="center" wrapText="1"/>
    </xf>
    <xf numFmtId="3" fontId="13" fillId="4" borderId="15" xfId="0" applyNumberFormat="1" applyFont="1" applyFill="1" applyBorder="1" applyAlignment="1">
      <alignment horizontal="left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190" fontId="13" fillId="4" borderId="15" xfId="0" applyNumberFormat="1" applyFont="1" applyFill="1" applyBorder="1" applyAlignment="1">
      <alignment vertical="center" wrapText="1"/>
    </xf>
    <xf numFmtId="41" fontId="13" fillId="4" borderId="15" xfId="17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 wrapText="1"/>
    </xf>
    <xf numFmtId="41" fontId="13" fillId="4" borderId="15" xfId="17" applyNumberFormat="1" applyFont="1" applyFill="1" applyBorder="1" applyAlignment="1">
      <alignment vertical="center"/>
    </xf>
    <xf numFmtId="0" fontId="13" fillId="4" borderId="15" xfId="21" applyNumberFormat="1" applyFont="1" applyFill="1" applyBorder="1" applyAlignment="1">
      <alignment horizontal="center" vertical="center" wrapText="1"/>
    </xf>
    <xf numFmtId="0" fontId="13" fillId="4" borderId="15" xfId="21" applyNumberFormat="1" applyFont="1" applyFill="1" applyBorder="1" applyAlignment="1">
      <alignment horizontal="left" vertical="center" wrapText="1"/>
    </xf>
    <xf numFmtId="3" fontId="13" fillId="4" borderId="15" xfId="17" applyNumberFormat="1" applyFont="1" applyFill="1" applyBorder="1" applyAlignment="1">
      <alignment vertical="center" wrapText="1"/>
    </xf>
    <xf numFmtId="176" fontId="13" fillId="4" borderId="15" xfId="0" applyNumberFormat="1" applyFont="1" applyFill="1" applyBorder="1" applyAlignment="1">
      <alignment vertical="center" wrapText="1"/>
    </xf>
    <xf numFmtId="190" fontId="13" fillId="4" borderId="15" xfId="17" applyNumberFormat="1" applyFont="1" applyFill="1" applyBorder="1" applyAlignment="1">
      <alignment vertical="center" wrapText="1"/>
    </xf>
    <xf numFmtId="3" fontId="4" fillId="4" borderId="15" xfId="0" applyNumberFormat="1" applyFont="1" applyFill="1" applyBorder="1" applyAlignment="1">
      <alignment vertical="center" wrapText="1"/>
    </xf>
    <xf numFmtId="49" fontId="13" fillId="4" borderId="15" xfId="0" applyNumberFormat="1" applyFont="1" applyFill="1" applyBorder="1" applyAlignment="1">
      <alignment horizontal="right" vertical="distributed"/>
    </xf>
    <xf numFmtId="0" fontId="13" fillId="4" borderId="15" xfId="21" applyNumberFormat="1" applyFont="1" applyFill="1" applyBorder="1" applyAlignment="1">
      <alignment vertical="center" wrapText="1"/>
    </xf>
    <xf numFmtId="4" fontId="13" fillId="4" borderId="15" xfId="0" applyNumberFormat="1" applyFont="1" applyFill="1" applyBorder="1" applyAlignment="1">
      <alignment vertical="center" wrapText="1"/>
    </xf>
    <xf numFmtId="3" fontId="13" fillId="0" borderId="15" xfId="22" applyNumberFormat="1" applyFont="1" applyFill="1" applyBorder="1" applyAlignment="1">
      <alignment horizontal="center" vertical="center" wrapText="1"/>
      <protection/>
    </xf>
    <xf numFmtId="41" fontId="13" fillId="4" borderId="16" xfId="17" applyNumberFormat="1" applyFont="1" applyFill="1" applyBorder="1" applyAlignment="1">
      <alignment vertical="center" wrapText="1"/>
    </xf>
    <xf numFmtId="41" fontId="13" fillId="4" borderId="16" xfId="17" applyNumberFormat="1" applyFont="1" applyFill="1" applyBorder="1" applyAlignment="1">
      <alignment vertical="center"/>
    </xf>
    <xf numFmtId="49" fontId="17" fillId="0" borderId="0" xfId="23" applyNumberFormat="1" applyFont="1" applyAlignment="1">
      <alignment horizontal="right" vertical="center" wrapText="1"/>
      <protection/>
    </xf>
    <xf numFmtId="3" fontId="17" fillId="0" borderId="0" xfId="23" applyNumberFormat="1" applyFont="1" applyAlignment="1">
      <alignment horizontal="left" vertical="center" wrapText="1"/>
      <protection/>
    </xf>
    <xf numFmtId="3" fontId="17" fillId="0" borderId="0" xfId="23" applyNumberFormat="1" applyFont="1" applyAlignment="1">
      <alignment horizontal="center" vertical="center" wrapText="1"/>
      <protection/>
    </xf>
    <xf numFmtId="178" fontId="17" fillId="0" borderId="0" xfId="23" applyNumberFormat="1" applyFont="1" applyAlignment="1">
      <alignment vertical="center" wrapText="1"/>
      <protection/>
    </xf>
    <xf numFmtId="3" fontId="17" fillId="0" borderId="0" xfId="18" applyNumberFormat="1" applyFont="1" applyAlignment="1">
      <alignment vertical="center" wrapText="1"/>
    </xf>
    <xf numFmtId="193" fontId="17" fillId="0" borderId="0" xfId="18" applyNumberFormat="1" applyFont="1" applyAlignment="1">
      <alignment vertical="center" wrapText="1"/>
    </xf>
    <xf numFmtId="3" fontId="17" fillId="0" borderId="0" xfId="23" applyNumberFormat="1" applyFont="1" applyAlignment="1">
      <alignment vertical="center" wrapText="1"/>
      <protection/>
    </xf>
    <xf numFmtId="0" fontId="13" fillId="4" borderId="15" xfId="21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1" fontId="3" fillId="0" borderId="0" xfId="17" applyFont="1" applyAlignment="1">
      <alignment vertical="center"/>
    </xf>
    <xf numFmtId="17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13" fillId="4" borderId="15" xfId="0" applyNumberFormat="1" applyFont="1" applyFill="1" applyBorder="1" applyAlignment="1">
      <alignment horizontal="left" vertical="center" shrinkToFit="1"/>
    </xf>
    <xf numFmtId="49" fontId="13" fillId="4" borderId="15" xfId="0" applyNumberFormat="1" applyFont="1" applyFill="1" applyBorder="1" applyAlignment="1">
      <alignment horizontal="left" vertical="center" wrapText="1"/>
    </xf>
    <xf numFmtId="41" fontId="17" fillId="0" borderId="0" xfId="18" applyNumberFormat="1" applyFont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89" fontId="7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7" fillId="0" borderId="18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2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13" fillId="3" borderId="29" xfId="17" applyNumberFormat="1" applyFont="1" applyFill="1" applyBorder="1" applyAlignment="1">
      <alignment horizontal="center" vertical="center" wrapText="1"/>
    </xf>
    <xf numFmtId="41" fontId="13" fillId="3" borderId="30" xfId="17" applyNumberFormat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쉼표 [0]_양식" xfId="18"/>
    <cellStyle name="Followed Hyperlink" xfId="19"/>
    <cellStyle name="Currency" xfId="20"/>
    <cellStyle name="Currency [0]" xfId="21"/>
    <cellStyle name="표준_르,메이에르-관악타운" xfId="22"/>
    <cellStyle name="표준_양식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I12" sqref="I12"/>
    </sheetView>
  </sheetViews>
  <sheetFormatPr defaultColWidth="8.88671875" defaultRowHeight="13.5"/>
  <cols>
    <col min="1" max="21" width="3.6640625" style="0" customWidth="1"/>
  </cols>
  <sheetData>
    <row r="1" spans="1:22" s="91" customFormat="1" ht="24" customHeight="1">
      <c r="A1" s="174" t="s">
        <v>181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90"/>
    </row>
    <row r="2" spans="1:22" s="91" customFormat="1" ht="24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9"/>
      <c r="V2" s="90"/>
    </row>
    <row r="3" spans="1:22" s="91" customFormat="1" ht="22.5" customHeight="1">
      <c r="A3" s="180" t="s">
        <v>182</v>
      </c>
      <c r="B3" s="181"/>
      <c r="C3" s="182"/>
      <c r="D3" s="183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90"/>
    </row>
    <row r="4" spans="1:22" s="91" customFormat="1" ht="22.5" customHeight="1">
      <c r="A4" s="180" t="s">
        <v>183</v>
      </c>
      <c r="B4" s="181"/>
      <c r="C4" s="182"/>
      <c r="D4" s="183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63"/>
      <c r="R4" s="163"/>
      <c r="S4" s="163"/>
      <c r="T4" s="163"/>
      <c r="U4" s="164"/>
      <c r="V4" s="90"/>
    </row>
    <row r="5" spans="1:22" s="91" customFormat="1" ht="22.5" customHeight="1">
      <c r="A5" s="180" t="s">
        <v>184</v>
      </c>
      <c r="B5" s="181"/>
      <c r="C5" s="182"/>
      <c r="D5" s="183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  <c r="Q5" s="187"/>
      <c r="R5" s="187"/>
      <c r="S5" s="187"/>
      <c r="T5" s="184"/>
      <c r="U5" s="92"/>
      <c r="V5" s="90"/>
    </row>
    <row r="6" spans="1:22" s="91" customFormat="1" ht="22.5" customHeight="1">
      <c r="A6" s="93"/>
      <c r="B6" s="94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97"/>
      <c r="P6" s="98"/>
      <c r="Q6" s="98"/>
      <c r="R6" s="98"/>
      <c r="S6" s="98"/>
      <c r="T6" s="99"/>
      <c r="U6" s="100"/>
      <c r="V6" s="90"/>
    </row>
    <row r="7" spans="1:22" s="91" customFormat="1" ht="22.5" customHeight="1">
      <c r="A7" s="93"/>
      <c r="B7" s="188" t="s">
        <v>185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02"/>
      <c r="P7" s="101"/>
      <c r="Q7" s="101"/>
      <c r="R7" s="101"/>
      <c r="S7" s="101"/>
      <c r="T7" s="101"/>
      <c r="U7" s="100"/>
      <c r="V7" s="90"/>
    </row>
    <row r="8" spans="1:22" s="91" customFormat="1" ht="22.5" customHeight="1">
      <c r="A8" s="93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88"/>
      <c r="O8" s="190"/>
      <c r="P8" s="190"/>
      <c r="Q8" s="190"/>
      <c r="R8" s="190"/>
      <c r="S8" s="190"/>
      <c r="T8" s="101"/>
      <c r="U8" s="100"/>
      <c r="V8" s="90"/>
    </row>
    <row r="9" spans="1:22" s="91" customFormat="1" ht="22.5" customHeight="1">
      <c r="A9" s="93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1"/>
      <c r="Q9" s="101"/>
      <c r="R9" s="101"/>
      <c r="S9" s="101"/>
      <c r="T9" s="101"/>
      <c r="U9" s="100"/>
      <c r="V9" s="90"/>
    </row>
    <row r="10" spans="1:22" s="91" customFormat="1" ht="22.5" customHeight="1">
      <c r="A10" s="93"/>
      <c r="B10" s="103"/>
      <c r="C10" s="104"/>
      <c r="D10" s="104"/>
      <c r="E10" s="104"/>
      <c r="F10" s="104"/>
      <c r="G10" s="104"/>
      <c r="H10" s="104"/>
      <c r="I10" s="104"/>
      <c r="J10" s="104"/>
      <c r="K10" s="188"/>
      <c r="L10" s="188"/>
      <c r="M10" s="190"/>
      <c r="N10" s="190"/>
      <c r="O10" s="190"/>
      <c r="P10" s="190"/>
      <c r="Q10" s="190"/>
      <c r="R10" s="190"/>
      <c r="S10" s="190"/>
      <c r="T10" s="106"/>
      <c r="U10" s="100"/>
      <c r="V10" s="90"/>
    </row>
    <row r="11" spans="1:22" s="91" customFormat="1" ht="22.5" customHeight="1">
      <c r="A11" s="93"/>
      <c r="B11" s="103"/>
      <c r="C11" s="104"/>
      <c r="D11" s="104"/>
      <c r="E11" s="104"/>
      <c r="F11" s="104"/>
      <c r="G11" s="104"/>
      <c r="H11" s="104"/>
      <c r="I11" s="104"/>
      <c r="J11" s="104"/>
      <c r="K11" s="188"/>
      <c r="L11" s="188"/>
      <c r="M11" s="190"/>
      <c r="N11" s="190"/>
      <c r="O11" s="190"/>
      <c r="P11" s="190"/>
      <c r="Q11" s="190"/>
      <c r="R11" s="190"/>
      <c r="S11" s="190"/>
      <c r="T11" s="106"/>
      <c r="U11" s="100"/>
      <c r="V11" s="90"/>
    </row>
    <row r="12" spans="1:22" s="91" customFormat="1" ht="22.5" customHeight="1">
      <c r="A12" s="93"/>
      <c r="B12" s="103"/>
      <c r="C12" s="104"/>
      <c r="D12" s="104"/>
      <c r="E12" s="104"/>
      <c r="F12" s="104"/>
      <c r="G12" s="104"/>
      <c r="H12" s="104"/>
      <c r="I12" s="104"/>
      <c r="J12" s="104"/>
      <c r="K12" s="188"/>
      <c r="L12" s="188"/>
      <c r="M12" s="190"/>
      <c r="N12" s="190"/>
      <c r="O12" s="190"/>
      <c r="P12" s="190"/>
      <c r="Q12" s="190"/>
      <c r="R12" s="190"/>
      <c r="S12" s="190"/>
      <c r="T12" s="107" t="s">
        <v>186</v>
      </c>
      <c r="U12" s="108"/>
      <c r="V12" s="90"/>
    </row>
    <row r="13" spans="1:22" s="91" customFormat="1" ht="22.5" customHeight="1">
      <c r="A13" s="93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2"/>
      <c r="O13" s="102"/>
      <c r="P13" s="101"/>
      <c r="Q13" s="101"/>
      <c r="R13" s="101"/>
      <c r="S13" s="101"/>
      <c r="T13" s="101"/>
      <c r="U13" s="108"/>
      <c r="V13" s="90"/>
    </row>
    <row r="14" spans="1:22" s="91" customFormat="1" ht="22.5" customHeight="1">
      <c r="A14" s="93"/>
      <c r="B14" s="191"/>
      <c r="C14" s="192"/>
      <c r="D14" s="192"/>
      <c r="E14" s="192"/>
      <c r="F14" s="192"/>
      <c r="G14" s="193" t="s">
        <v>187</v>
      </c>
      <c r="H14" s="193"/>
      <c r="I14" s="109"/>
      <c r="J14" s="109"/>
      <c r="K14" s="104"/>
      <c r="L14" s="104"/>
      <c r="M14" s="104"/>
      <c r="N14" s="102"/>
      <c r="O14" s="102"/>
      <c r="P14" s="101"/>
      <c r="Q14" s="101"/>
      <c r="R14" s="101"/>
      <c r="S14" s="101"/>
      <c r="T14" s="101"/>
      <c r="U14" s="100"/>
      <c r="V14" s="90"/>
    </row>
    <row r="15" spans="1:22" s="91" customFormat="1" ht="22.5" customHeight="1">
      <c r="A15" s="93"/>
      <c r="B15" s="103"/>
      <c r="C15" s="110"/>
      <c r="D15" s="110"/>
      <c r="E15" s="110"/>
      <c r="F15" s="110"/>
      <c r="G15" s="110"/>
      <c r="H15" s="110"/>
      <c r="I15" s="110"/>
      <c r="J15" s="110"/>
      <c r="K15" s="104"/>
      <c r="L15" s="104"/>
      <c r="M15" s="104"/>
      <c r="N15" s="102"/>
      <c r="O15" s="102"/>
      <c r="P15" s="101"/>
      <c r="Q15" s="101"/>
      <c r="R15" s="101"/>
      <c r="S15" s="101"/>
      <c r="T15" s="101"/>
      <c r="U15" s="100"/>
      <c r="V15" s="90"/>
    </row>
    <row r="16" spans="1:23" s="91" customFormat="1" ht="22.5" customHeight="1">
      <c r="A16" s="180" t="s">
        <v>188</v>
      </c>
      <c r="B16" s="184"/>
      <c r="C16" s="184"/>
      <c r="D16" s="184"/>
      <c r="E16" s="184"/>
      <c r="F16" s="184"/>
      <c r="G16" s="184"/>
      <c r="H16" s="184"/>
      <c r="I16" s="184"/>
      <c r="J16" s="194"/>
      <c r="K16" s="195" t="s">
        <v>189</v>
      </c>
      <c r="L16" s="195"/>
      <c r="M16" s="195"/>
      <c r="N16" s="171" t="s">
        <v>190</v>
      </c>
      <c r="O16" s="172"/>
      <c r="P16" s="195" t="s">
        <v>191</v>
      </c>
      <c r="Q16" s="195"/>
      <c r="R16" s="172"/>
      <c r="S16" s="172"/>
      <c r="T16" s="165" t="s">
        <v>192</v>
      </c>
      <c r="U16" s="166"/>
      <c r="V16" s="90"/>
      <c r="W16" s="111"/>
    </row>
    <row r="17" spans="1:22" s="91" customFormat="1" ht="22.5" customHeight="1">
      <c r="A17" s="112" t="s">
        <v>193</v>
      </c>
      <c r="B17" s="167" t="str">
        <f>'견적(을)'!B5</f>
        <v>토공및가시설공사</v>
      </c>
      <c r="C17" s="168"/>
      <c r="D17" s="168"/>
      <c r="E17" s="168"/>
      <c r="F17" s="168"/>
      <c r="G17" s="168"/>
      <c r="H17" s="168"/>
      <c r="I17" s="168"/>
      <c r="J17" s="169"/>
      <c r="K17" s="170">
        <v>1</v>
      </c>
      <c r="L17" s="170"/>
      <c r="M17" s="170"/>
      <c r="N17" s="171" t="s">
        <v>490</v>
      </c>
      <c r="O17" s="172"/>
      <c r="P17" s="170">
        <f>'견적(을)'!G5</f>
        <v>0</v>
      </c>
      <c r="Q17" s="170"/>
      <c r="R17" s="170"/>
      <c r="S17" s="173"/>
      <c r="T17" s="165"/>
      <c r="U17" s="166"/>
      <c r="V17" s="90"/>
    </row>
    <row r="18" spans="1:22" s="91" customFormat="1" ht="22.5" customHeight="1">
      <c r="A18" s="112" t="s">
        <v>194</v>
      </c>
      <c r="B18" s="167" t="str">
        <f>'견적(을)'!B12</f>
        <v>부대토목공사</v>
      </c>
      <c r="C18" s="168"/>
      <c r="D18" s="168"/>
      <c r="E18" s="168"/>
      <c r="F18" s="168"/>
      <c r="G18" s="168"/>
      <c r="H18" s="168"/>
      <c r="I18" s="168"/>
      <c r="J18" s="169"/>
      <c r="K18" s="170">
        <v>1</v>
      </c>
      <c r="L18" s="170"/>
      <c r="M18" s="170"/>
      <c r="N18" s="171" t="s">
        <v>491</v>
      </c>
      <c r="O18" s="172"/>
      <c r="P18" s="170">
        <f>'견적(을)'!G12</f>
        <v>0</v>
      </c>
      <c r="Q18" s="170"/>
      <c r="R18" s="170"/>
      <c r="S18" s="173"/>
      <c r="T18" s="165"/>
      <c r="U18" s="166"/>
      <c r="V18" s="90"/>
    </row>
    <row r="19" spans="1:22" s="91" customFormat="1" ht="22.5" customHeight="1">
      <c r="A19" s="112" t="s">
        <v>195</v>
      </c>
      <c r="B19" s="167" t="str">
        <f>'견적(을)'!B22</f>
        <v>안전관리비</v>
      </c>
      <c r="C19" s="168"/>
      <c r="D19" s="168"/>
      <c r="E19" s="168"/>
      <c r="F19" s="168"/>
      <c r="G19" s="168"/>
      <c r="H19" s="168"/>
      <c r="I19" s="168"/>
      <c r="J19" s="169"/>
      <c r="K19" s="170">
        <v>1</v>
      </c>
      <c r="L19" s="170"/>
      <c r="M19" s="170"/>
      <c r="N19" s="171" t="s">
        <v>491</v>
      </c>
      <c r="O19" s="172"/>
      <c r="P19" s="170">
        <f>'견적(을)'!G22</f>
        <v>2676940.44</v>
      </c>
      <c r="Q19" s="170"/>
      <c r="R19" s="170"/>
      <c r="S19" s="173"/>
      <c r="T19" s="165"/>
      <c r="U19" s="166"/>
      <c r="V19" s="90"/>
    </row>
    <row r="20" spans="1:22" s="91" customFormat="1" ht="22.5" customHeight="1">
      <c r="A20" s="112" t="s">
        <v>218</v>
      </c>
      <c r="B20" s="167" t="str">
        <f>'견적(을)'!B23</f>
        <v>고용보험료</v>
      </c>
      <c r="C20" s="168"/>
      <c r="D20" s="168"/>
      <c r="E20" s="168"/>
      <c r="F20" s="168"/>
      <c r="G20" s="168"/>
      <c r="H20" s="168"/>
      <c r="I20" s="168"/>
      <c r="J20" s="169"/>
      <c r="K20" s="170">
        <v>1</v>
      </c>
      <c r="L20" s="170"/>
      <c r="M20" s="170"/>
      <c r="N20" s="171" t="s">
        <v>491</v>
      </c>
      <c r="O20" s="172"/>
      <c r="P20" s="170">
        <f>'견적(을)'!G23</f>
        <v>5309265.205999999</v>
      </c>
      <c r="Q20" s="170"/>
      <c r="R20" s="170"/>
      <c r="S20" s="173"/>
      <c r="T20" s="165"/>
      <c r="U20" s="166"/>
      <c r="V20" s="90"/>
    </row>
    <row r="21" spans="1:22" s="91" customFormat="1" ht="22.5" customHeight="1">
      <c r="A21" s="112" t="s">
        <v>498</v>
      </c>
      <c r="B21" s="167" t="s">
        <v>499</v>
      </c>
      <c r="C21" s="168"/>
      <c r="D21" s="168"/>
      <c r="E21" s="168"/>
      <c r="F21" s="168"/>
      <c r="G21" s="168"/>
      <c r="H21" s="168"/>
      <c r="I21" s="168"/>
      <c r="J21" s="169"/>
      <c r="K21" s="170">
        <v>1</v>
      </c>
      <c r="L21" s="170"/>
      <c r="M21" s="170"/>
      <c r="N21" s="171" t="s">
        <v>491</v>
      </c>
      <c r="O21" s="172"/>
      <c r="P21" s="170">
        <f>'견적(을)'!G26</f>
        <v>-299686</v>
      </c>
      <c r="Q21" s="170"/>
      <c r="R21" s="170"/>
      <c r="S21" s="173"/>
      <c r="T21" s="165"/>
      <c r="U21" s="166"/>
      <c r="V21" s="90"/>
    </row>
    <row r="22" spans="1:22" s="91" customFormat="1" ht="22.5" customHeight="1">
      <c r="A22" s="112"/>
      <c r="B22" s="167"/>
      <c r="C22" s="168"/>
      <c r="D22" s="168"/>
      <c r="E22" s="168"/>
      <c r="F22" s="168"/>
      <c r="G22" s="168"/>
      <c r="H22" s="168"/>
      <c r="I22" s="168"/>
      <c r="J22" s="169"/>
      <c r="K22" s="170"/>
      <c r="L22" s="170"/>
      <c r="M22" s="170"/>
      <c r="N22" s="171"/>
      <c r="O22" s="172"/>
      <c r="P22" s="170"/>
      <c r="Q22" s="170"/>
      <c r="R22" s="170"/>
      <c r="S22" s="173"/>
      <c r="T22" s="165"/>
      <c r="U22" s="166"/>
      <c r="V22" s="90"/>
    </row>
    <row r="23" spans="1:22" s="91" customFormat="1" ht="22.5" customHeight="1">
      <c r="A23" s="112"/>
      <c r="B23" s="167"/>
      <c r="C23" s="168"/>
      <c r="D23" s="168"/>
      <c r="E23" s="168"/>
      <c r="F23" s="168"/>
      <c r="G23" s="168"/>
      <c r="H23" s="168"/>
      <c r="I23" s="168"/>
      <c r="J23" s="169"/>
      <c r="K23" s="170"/>
      <c r="L23" s="170"/>
      <c r="M23" s="170"/>
      <c r="N23" s="171"/>
      <c r="O23" s="172"/>
      <c r="P23" s="170"/>
      <c r="Q23" s="170"/>
      <c r="R23" s="170"/>
      <c r="S23" s="173"/>
      <c r="T23" s="165"/>
      <c r="U23" s="166"/>
      <c r="V23" s="90"/>
    </row>
    <row r="24" spans="1:22" s="91" customFormat="1" ht="22.5" customHeight="1">
      <c r="A24" s="112"/>
      <c r="B24" s="167"/>
      <c r="C24" s="168"/>
      <c r="D24" s="168"/>
      <c r="E24" s="168"/>
      <c r="F24" s="168"/>
      <c r="G24" s="168"/>
      <c r="H24" s="168"/>
      <c r="I24" s="168"/>
      <c r="J24" s="169"/>
      <c r="K24" s="170"/>
      <c r="L24" s="170"/>
      <c r="M24" s="170"/>
      <c r="N24" s="171"/>
      <c r="O24" s="172"/>
      <c r="P24" s="170"/>
      <c r="Q24" s="170"/>
      <c r="R24" s="170"/>
      <c r="S24" s="173"/>
      <c r="T24" s="165"/>
      <c r="U24" s="166"/>
      <c r="V24" s="90"/>
    </row>
    <row r="25" spans="1:22" s="91" customFormat="1" ht="22.5" customHeight="1">
      <c r="A25" s="112"/>
      <c r="B25" s="167"/>
      <c r="C25" s="168"/>
      <c r="D25" s="168"/>
      <c r="E25" s="168"/>
      <c r="F25" s="168"/>
      <c r="G25" s="168"/>
      <c r="H25" s="168"/>
      <c r="I25" s="168"/>
      <c r="J25" s="169"/>
      <c r="K25" s="170"/>
      <c r="L25" s="170"/>
      <c r="M25" s="170"/>
      <c r="N25" s="171"/>
      <c r="O25" s="172"/>
      <c r="P25" s="170"/>
      <c r="Q25" s="170"/>
      <c r="R25" s="170"/>
      <c r="S25" s="173"/>
      <c r="T25" s="165"/>
      <c r="U25" s="166"/>
      <c r="V25" s="90"/>
    </row>
    <row r="26" spans="1:22" s="91" customFormat="1" ht="22.5" customHeight="1">
      <c r="A26" s="112"/>
      <c r="B26" s="167"/>
      <c r="C26" s="184"/>
      <c r="D26" s="184"/>
      <c r="E26" s="184"/>
      <c r="F26" s="184"/>
      <c r="G26" s="184"/>
      <c r="H26" s="184"/>
      <c r="I26" s="184"/>
      <c r="J26" s="194"/>
      <c r="K26" s="170"/>
      <c r="L26" s="170"/>
      <c r="M26" s="170"/>
      <c r="N26" s="171"/>
      <c r="O26" s="172"/>
      <c r="P26" s="170"/>
      <c r="Q26" s="170"/>
      <c r="R26" s="170"/>
      <c r="S26" s="173"/>
      <c r="T26" s="165"/>
      <c r="U26" s="166"/>
      <c r="V26" s="90"/>
    </row>
    <row r="27" spans="1:22" s="91" customFormat="1" ht="22.5" customHeight="1">
      <c r="A27" s="112"/>
      <c r="B27" s="167"/>
      <c r="C27" s="184"/>
      <c r="D27" s="184"/>
      <c r="E27" s="184"/>
      <c r="F27" s="184"/>
      <c r="G27" s="184"/>
      <c r="H27" s="184"/>
      <c r="I27" s="184"/>
      <c r="J27" s="194"/>
      <c r="K27" s="170"/>
      <c r="L27" s="170"/>
      <c r="M27" s="170"/>
      <c r="N27" s="171"/>
      <c r="O27" s="172"/>
      <c r="P27" s="170"/>
      <c r="Q27" s="170"/>
      <c r="R27" s="170"/>
      <c r="S27" s="173"/>
      <c r="T27" s="165"/>
      <c r="U27" s="166"/>
      <c r="V27" s="90"/>
    </row>
    <row r="28" spans="1:22" s="91" customFormat="1" ht="22.5" customHeight="1">
      <c r="A28" s="180" t="s">
        <v>196</v>
      </c>
      <c r="B28" s="184"/>
      <c r="C28" s="184"/>
      <c r="D28" s="184"/>
      <c r="E28" s="184"/>
      <c r="F28" s="184"/>
      <c r="G28" s="184"/>
      <c r="H28" s="184"/>
      <c r="I28" s="184"/>
      <c r="J28" s="194"/>
      <c r="K28" s="170"/>
      <c r="L28" s="170"/>
      <c r="M28" s="170"/>
      <c r="N28" s="171"/>
      <c r="O28" s="172"/>
      <c r="P28" s="170">
        <f>SUM(P17:P27)</f>
        <v>7686519.646</v>
      </c>
      <c r="Q28" s="170"/>
      <c r="R28" s="170"/>
      <c r="S28" s="173"/>
      <c r="T28" s="165"/>
      <c r="U28" s="166"/>
      <c r="V28" s="90"/>
    </row>
    <row r="29" spans="1:22" s="91" customFormat="1" ht="22.5" customHeight="1">
      <c r="A29" s="199" t="s">
        <v>197</v>
      </c>
      <c r="B29" s="200"/>
      <c r="C29" s="200"/>
      <c r="D29" s="201"/>
      <c r="E29" s="201"/>
      <c r="F29" s="201"/>
      <c r="G29" s="201"/>
      <c r="H29" s="201"/>
      <c r="I29" s="201"/>
      <c r="J29" s="201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3"/>
      <c r="V29" s="90"/>
    </row>
    <row r="30" spans="1:22" s="91" customFormat="1" ht="22.5" customHeight="1">
      <c r="A30" s="93"/>
      <c r="B30" s="103"/>
      <c r="C30" s="105"/>
      <c r="D30" s="201" t="s">
        <v>493</v>
      </c>
      <c r="E30" s="201"/>
      <c r="F30" s="201"/>
      <c r="G30" s="201"/>
      <c r="H30" s="201"/>
      <c r="I30" s="201"/>
      <c r="J30" s="201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3"/>
      <c r="V30" s="90"/>
    </row>
    <row r="31" spans="1:22" s="91" customFormat="1" ht="22.5" customHeight="1">
      <c r="A31" s="93"/>
      <c r="B31" s="103"/>
      <c r="C31" s="105"/>
      <c r="D31" s="201" t="s">
        <v>265</v>
      </c>
      <c r="E31" s="201"/>
      <c r="F31" s="201"/>
      <c r="G31" s="201"/>
      <c r="H31" s="201"/>
      <c r="I31" s="201"/>
      <c r="J31" s="201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3"/>
      <c r="V31" s="90"/>
    </row>
    <row r="32" spans="1:22" s="91" customFormat="1" ht="22.5" customHeight="1" thickBot="1">
      <c r="A32" s="113"/>
      <c r="B32" s="114"/>
      <c r="C32" s="115"/>
      <c r="D32" s="196"/>
      <c r="E32" s="196"/>
      <c r="F32" s="196"/>
      <c r="G32" s="196"/>
      <c r="H32" s="196"/>
      <c r="I32" s="196"/>
      <c r="J32" s="196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90"/>
    </row>
  </sheetData>
  <mergeCells count="87">
    <mergeCell ref="D32:U32"/>
    <mergeCell ref="A29:C29"/>
    <mergeCell ref="D29:U29"/>
    <mergeCell ref="D30:U30"/>
    <mergeCell ref="D31:U31"/>
    <mergeCell ref="T27:U27"/>
    <mergeCell ref="A28:J28"/>
    <mergeCell ref="K28:M28"/>
    <mergeCell ref="N28:O28"/>
    <mergeCell ref="P28:S28"/>
    <mergeCell ref="T28:U28"/>
    <mergeCell ref="B27:J27"/>
    <mergeCell ref="K27:M27"/>
    <mergeCell ref="N27:O27"/>
    <mergeCell ref="P27:S27"/>
    <mergeCell ref="T25:U25"/>
    <mergeCell ref="B26:J26"/>
    <mergeCell ref="K26:M26"/>
    <mergeCell ref="N26:O26"/>
    <mergeCell ref="P26:S26"/>
    <mergeCell ref="T26:U26"/>
    <mergeCell ref="B25:J25"/>
    <mergeCell ref="K25:M25"/>
    <mergeCell ref="N25:O25"/>
    <mergeCell ref="P25:S25"/>
    <mergeCell ref="T20:U20"/>
    <mergeCell ref="B24:J24"/>
    <mergeCell ref="K24:M24"/>
    <mergeCell ref="N24:O24"/>
    <mergeCell ref="P24:S24"/>
    <mergeCell ref="T24:U24"/>
    <mergeCell ref="B20:J20"/>
    <mergeCell ref="K20:M20"/>
    <mergeCell ref="N20:O20"/>
    <mergeCell ref="P20:S20"/>
    <mergeCell ref="T18:U18"/>
    <mergeCell ref="B19:J19"/>
    <mergeCell ref="K19:M19"/>
    <mergeCell ref="N19:O19"/>
    <mergeCell ref="P19:S19"/>
    <mergeCell ref="T19:U19"/>
    <mergeCell ref="B18:J18"/>
    <mergeCell ref="K18:M18"/>
    <mergeCell ref="N18:O18"/>
    <mergeCell ref="P18:S18"/>
    <mergeCell ref="T16:U16"/>
    <mergeCell ref="B17:J17"/>
    <mergeCell ref="K17:M17"/>
    <mergeCell ref="N17:O17"/>
    <mergeCell ref="P17:S17"/>
    <mergeCell ref="T17:U17"/>
    <mergeCell ref="K12:S12"/>
    <mergeCell ref="B14:F14"/>
    <mergeCell ref="G14:H14"/>
    <mergeCell ref="A16:J16"/>
    <mergeCell ref="K16:M16"/>
    <mergeCell ref="N16:O16"/>
    <mergeCell ref="P16:S16"/>
    <mergeCell ref="B7:N7"/>
    <mergeCell ref="N8:S8"/>
    <mergeCell ref="K10:S10"/>
    <mergeCell ref="K11:S11"/>
    <mergeCell ref="A5:C5"/>
    <mergeCell ref="D5:M5"/>
    <mergeCell ref="N5:O5"/>
    <mergeCell ref="P5:T5"/>
    <mergeCell ref="A1:U2"/>
    <mergeCell ref="A3:C3"/>
    <mergeCell ref="D3:U3"/>
    <mergeCell ref="A4:C4"/>
    <mergeCell ref="D4:P4"/>
    <mergeCell ref="Q4:U4"/>
    <mergeCell ref="T21:U21"/>
    <mergeCell ref="B22:J22"/>
    <mergeCell ref="K22:M22"/>
    <mergeCell ref="N22:O22"/>
    <mergeCell ref="P22:S22"/>
    <mergeCell ref="T22:U22"/>
    <mergeCell ref="B21:J21"/>
    <mergeCell ref="K21:M21"/>
    <mergeCell ref="N21:O21"/>
    <mergeCell ref="P21:S21"/>
    <mergeCell ref="T23:U23"/>
    <mergeCell ref="B23:J23"/>
    <mergeCell ref="K23:M23"/>
    <mergeCell ref="N23:O23"/>
    <mergeCell ref="P23:S23"/>
  </mergeCells>
  <printOptions horizontalCentered="1"/>
  <pageMargins left="0.5" right="0.49" top="0.99" bottom="0.58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8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61" sqref="B61"/>
    </sheetView>
  </sheetViews>
  <sheetFormatPr defaultColWidth="8.88671875" defaultRowHeight="26.25" customHeight="1"/>
  <cols>
    <col min="1" max="1" width="4.88671875" style="141" customWidth="1"/>
    <col min="2" max="2" width="19.3359375" style="142" customWidth="1"/>
    <col min="3" max="3" width="15.4453125" style="142" customWidth="1"/>
    <col min="4" max="4" width="4.6640625" style="143" customWidth="1"/>
    <col min="5" max="5" width="8.6640625" style="144" customWidth="1"/>
    <col min="6" max="6" width="10.6640625" style="145" customWidth="1"/>
    <col min="7" max="7" width="13.6640625" style="146" customWidth="1"/>
    <col min="8" max="8" width="7.77734375" style="147" customWidth="1"/>
    <col min="9" max="9" width="11.77734375" style="145" customWidth="1"/>
    <col min="10" max="10" width="9.5546875" style="145" customWidth="1"/>
    <col min="11" max="11" width="13.6640625" style="145" customWidth="1"/>
    <col min="12" max="12" width="8.77734375" style="145" customWidth="1"/>
    <col min="13" max="13" width="10.77734375" style="147" bestFit="1" customWidth="1"/>
    <col min="14" max="16384" width="8.88671875" style="147" customWidth="1"/>
  </cols>
  <sheetData>
    <row r="1" spans="1:12" s="120" customFormat="1" ht="24" customHeight="1">
      <c r="A1" s="116" t="s">
        <v>198</v>
      </c>
      <c r="B1" s="117" t="s">
        <v>199</v>
      </c>
      <c r="C1" s="116" t="s">
        <v>200</v>
      </c>
      <c r="D1" s="116" t="s">
        <v>201</v>
      </c>
      <c r="E1" s="118" t="s">
        <v>484</v>
      </c>
      <c r="F1" s="119" t="s">
        <v>202</v>
      </c>
      <c r="G1" s="119" t="s">
        <v>203</v>
      </c>
      <c r="H1" s="116" t="s">
        <v>204</v>
      </c>
      <c r="I1" s="204" t="s">
        <v>205</v>
      </c>
      <c r="J1" s="205"/>
      <c r="K1" s="206"/>
      <c r="L1" s="207"/>
    </row>
    <row r="2" spans="1:12" s="120" customFormat="1" ht="21" customHeight="1">
      <c r="A2" s="121"/>
      <c r="B2" s="122"/>
      <c r="C2" s="123"/>
      <c r="D2" s="124"/>
      <c r="E2" s="125"/>
      <c r="F2" s="126"/>
      <c r="G2" s="126"/>
      <c r="H2" s="127"/>
      <c r="I2" s="126"/>
      <c r="J2" s="128"/>
      <c r="K2" s="126"/>
      <c r="L2" s="128"/>
    </row>
    <row r="3" spans="1:12" s="120" customFormat="1" ht="21" customHeight="1">
      <c r="A3" s="121"/>
      <c r="B3" s="129" t="s">
        <v>206</v>
      </c>
      <c r="C3" s="123"/>
      <c r="D3" s="124"/>
      <c r="E3" s="125"/>
      <c r="F3" s="126"/>
      <c r="G3" s="126"/>
      <c r="H3" s="127"/>
      <c r="I3" s="126"/>
      <c r="J3" s="128"/>
      <c r="K3" s="126"/>
      <c r="L3" s="128"/>
    </row>
    <row r="4" spans="1:12" s="120" customFormat="1" ht="21" customHeight="1">
      <c r="A4" s="121"/>
      <c r="B4" s="148"/>
      <c r="C4" s="123"/>
      <c r="D4" s="124"/>
      <c r="E4" s="125"/>
      <c r="F4" s="126"/>
      <c r="G4" s="126"/>
      <c r="H4" s="127"/>
      <c r="I4" s="126"/>
      <c r="J4" s="128"/>
      <c r="K4" s="126"/>
      <c r="L4" s="128"/>
    </row>
    <row r="5" spans="1:12" s="120" customFormat="1" ht="21" customHeight="1">
      <c r="A5" s="121" t="s">
        <v>207</v>
      </c>
      <c r="B5" s="122" t="str">
        <f>B35</f>
        <v>토공및가시설공사</v>
      </c>
      <c r="C5" s="123"/>
      <c r="D5" s="124"/>
      <c r="E5" s="127"/>
      <c r="F5" s="131"/>
      <c r="G5" s="131"/>
      <c r="H5" s="127"/>
      <c r="I5" s="126"/>
      <c r="J5" s="128"/>
      <c r="K5" s="126"/>
      <c r="L5" s="128"/>
    </row>
    <row r="6" spans="1:12" s="120" customFormat="1" ht="21" customHeight="1">
      <c r="A6" s="121" t="s">
        <v>320</v>
      </c>
      <c r="B6" s="122" t="str">
        <f>B36</f>
        <v>토공사</v>
      </c>
      <c r="C6" s="123"/>
      <c r="D6" s="124" t="s">
        <v>81</v>
      </c>
      <c r="E6" s="127">
        <v>1</v>
      </c>
      <c r="F6" s="131"/>
      <c r="G6" s="131">
        <f>G44</f>
        <v>176850900</v>
      </c>
      <c r="H6" s="127"/>
      <c r="I6" s="126"/>
      <c r="J6" s="128"/>
      <c r="K6" s="126"/>
      <c r="L6" s="128"/>
    </row>
    <row r="7" spans="1:12" s="120" customFormat="1" ht="21" customHeight="1">
      <c r="A7" s="121" t="s">
        <v>329</v>
      </c>
      <c r="B7" s="122" t="str">
        <f>B46</f>
        <v>가시설공사</v>
      </c>
      <c r="C7" s="123"/>
      <c r="D7" s="124" t="s">
        <v>81</v>
      </c>
      <c r="E7" s="127">
        <v>1</v>
      </c>
      <c r="F7" s="131"/>
      <c r="G7" s="131">
        <f>G70</f>
        <v>127107000</v>
      </c>
      <c r="H7" s="127"/>
      <c r="I7" s="126"/>
      <c r="J7" s="128"/>
      <c r="K7" s="126"/>
      <c r="L7" s="128"/>
    </row>
    <row r="8" spans="1:12" s="120" customFormat="1" ht="21" customHeight="1">
      <c r="A8" s="121" t="s">
        <v>371</v>
      </c>
      <c r="B8" s="122" t="str">
        <f>B72</f>
        <v>RAKER공사</v>
      </c>
      <c r="C8" s="123"/>
      <c r="D8" s="124" t="s">
        <v>81</v>
      </c>
      <c r="E8" s="127">
        <v>1</v>
      </c>
      <c r="F8" s="131"/>
      <c r="G8" s="131">
        <f>G82</f>
        <v>16834600</v>
      </c>
      <c r="H8" s="127"/>
      <c r="I8" s="126"/>
      <c r="J8" s="128"/>
      <c r="K8" s="126"/>
      <c r="L8" s="128"/>
    </row>
    <row r="9" spans="1:12" s="120" customFormat="1" ht="21" customHeight="1">
      <c r="A9" s="121" t="s">
        <v>374</v>
      </c>
      <c r="B9" s="122" t="str">
        <f>B84</f>
        <v>EARTH ANCHOR</v>
      </c>
      <c r="C9" s="123"/>
      <c r="D9" s="124" t="s">
        <v>81</v>
      </c>
      <c r="E9" s="127">
        <v>1</v>
      </c>
      <c r="F9" s="131"/>
      <c r="G9" s="131">
        <f>G92</f>
        <v>37824000</v>
      </c>
      <c r="H9" s="127"/>
      <c r="I9" s="126"/>
      <c r="J9" s="128"/>
      <c r="K9" s="126"/>
      <c r="L9" s="128"/>
    </row>
    <row r="10" spans="1:12" s="120" customFormat="1" ht="21" customHeight="1">
      <c r="A10" s="121" t="s">
        <v>378</v>
      </c>
      <c r="B10" s="122" t="str">
        <f>B94</f>
        <v>계측및관리비</v>
      </c>
      <c r="C10" s="123"/>
      <c r="D10" s="124" t="s">
        <v>81</v>
      </c>
      <c r="E10" s="127">
        <v>1</v>
      </c>
      <c r="F10" s="131"/>
      <c r="G10" s="131">
        <f>G102</f>
        <v>23000000</v>
      </c>
      <c r="H10" s="127"/>
      <c r="I10" s="126"/>
      <c r="J10" s="128"/>
      <c r="K10" s="126"/>
      <c r="L10" s="128"/>
    </row>
    <row r="11" spans="1:12" s="120" customFormat="1" ht="21" customHeight="1">
      <c r="A11" s="121" t="s">
        <v>388</v>
      </c>
      <c r="B11" s="130" t="str">
        <f>B104</f>
        <v>부대공사</v>
      </c>
      <c r="C11" s="123"/>
      <c r="D11" s="124" t="s">
        <v>217</v>
      </c>
      <c r="E11" s="127">
        <v>1</v>
      </c>
      <c r="F11" s="131"/>
      <c r="G11" s="131">
        <f>G108</f>
        <v>12600000</v>
      </c>
      <c r="H11" s="127"/>
      <c r="I11" s="126"/>
      <c r="J11" s="128"/>
      <c r="K11" s="126"/>
      <c r="L11" s="128"/>
    </row>
    <row r="12" spans="1:12" s="120" customFormat="1" ht="21" customHeight="1">
      <c r="A12" s="121" t="s">
        <v>487</v>
      </c>
      <c r="B12" s="130" t="s">
        <v>488</v>
      </c>
      <c r="C12" s="123"/>
      <c r="D12" s="124"/>
      <c r="E12" s="127"/>
      <c r="F12" s="131"/>
      <c r="G12" s="131"/>
      <c r="H12" s="127"/>
      <c r="I12" s="126"/>
      <c r="J12" s="128"/>
      <c r="K12" s="126"/>
      <c r="L12" s="128"/>
    </row>
    <row r="13" spans="1:12" s="120" customFormat="1" ht="21" customHeight="1">
      <c r="A13" s="121" t="s">
        <v>489</v>
      </c>
      <c r="B13" s="130" t="str">
        <f>B113</f>
        <v>토공사</v>
      </c>
      <c r="C13" s="123"/>
      <c r="D13" s="124" t="s">
        <v>217</v>
      </c>
      <c r="E13" s="127">
        <v>1</v>
      </c>
      <c r="F13" s="131"/>
      <c r="G13" s="131">
        <f>G117</f>
        <v>40775000</v>
      </c>
      <c r="H13" s="127"/>
      <c r="I13" s="126"/>
      <c r="J13" s="128"/>
      <c r="K13" s="126"/>
      <c r="L13" s="128"/>
    </row>
    <row r="14" spans="1:12" s="120" customFormat="1" ht="21" customHeight="1">
      <c r="A14" s="121" t="s">
        <v>329</v>
      </c>
      <c r="B14" s="130" t="str">
        <f>B119</f>
        <v>우수공사</v>
      </c>
      <c r="C14" s="123"/>
      <c r="D14" s="124" t="s">
        <v>217</v>
      </c>
      <c r="E14" s="127">
        <v>1</v>
      </c>
      <c r="F14" s="131"/>
      <c r="G14" s="131">
        <f>G131</f>
        <v>35673000</v>
      </c>
      <c r="H14" s="127"/>
      <c r="I14" s="126"/>
      <c r="J14" s="128"/>
      <c r="K14" s="126"/>
      <c r="L14" s="128"/>
    </row>
    <row r="15" spans="1:12" s="120" customFormat="1" ht="21" customHeight="1">
      <c r="A15" s="121" t="s">
        <v>371</v>
      </c>
      <c r="B15" s="130" t="str">
        <f>B133</f>
        <v>오수공사</v>
      </c>
      <c r="C15" s="123"/>
      <c r="D15" s="124" t="s">
        <v>217</v>
      </c>
      <c r="E15" s="127">
        <v>1</v>
      </c>
      <c r="F15" s="131"/>
      <c r="G15" s="131">
        <f>G138</f>
        <v>17720000</v>
      </c>
      <c r="H15" s="127"/>
      <c r="I15" s="126"/>
      <c r="J15" s="128"/>
      <c r="K15" s="126"/>
      <c r="L15" s="128"/>
    </row>
    <row r="16" spans="1:12" s="120" customFormat="1" ht="21" customHeight="1">
      <c r="A16" s="121" t="s">
        <v>374</v>
      </c>
      <c r="B16" s="130" t="str">
        <f>B140</f>
        <v>옹벽공사</v>
      </c>
      <c r="C16" s="123"/>
      <c r="D16" s="124" t="s">
        <v>217</v>
      </c>
      <c r="E16" s="127">
        <v>1</v>
      </c>
      <c r="F16" s="131"/>
      <c r="G16" s="131">
        <f>G145</f>
        <v>51686500</v>
      </c>
      <c r="H16" s="127"/>
      <c r="I16" s="126"/>
      <c r="J16" s="128"/>
      <c r="K16" s="126"/>
      <c r="L16" s="128"/>
    </row>
    <row r="17" spans="1:12" s="120" customFormat="1" ht="21" customHeight="1">
      <c r="A17" s="121" t="s">
        <v>378</v>
      </c>
      <c r="B17" s="130" t="str">
        <f>B147</f>
        <v>보강토옹벽공사</v>
      </c>
      <c r="C17" s="123"/>
      <c r="D17" s="124" t="s">
        <v>217</v>
      </c>
      <c r="E17" s="127">
        <v>1</v>
      </c>
      <c r="F17" s="131"/>
      <c r="G17" s="131">
        <f>G159</f>
        <v>256279000</v>
      </c>
      <c r="H17" s="127"/>
      <c r="I17" s="126"/>
      <c r="J17" s="128"/>
      <c r="K17" s="126"/>
      <c r="L17" s="128"/>
    </row>
    <row r="18" spans="1:12" s="120" customFormat="1" ht="21" customHeight="1">
      <c r="A18" s="121" t="s">
        <v>388</v>
      </c>
      <c r="B18" s="130" t="str">
        <f>B161</f>
        <v>포장공사</v>
      </c>
      <c r="C18" s="123"/>
      <c r="D18" s="124" t="s">
        <v>217</v>
      </c>
      <c r="E18" s="127">
        <v>1</v>
      </c>
      <c r="F18" s="131"/>
      <c r="G18" s="131">
        <f>G168</f>
        <v>95630000</v>
      </c>
      <c r="H18" s="127"/>
      <c r="I18" s="126"/>
      <c r="J18" s="128"/>
      <c r="K18" s="126"/>
      <c r="L18" s="128"/>
    </row>
    <row r="19" spans="1:12" s="120" customFormat="1" ht="21" customHeight="1">
      <c r="A19" s="121" t="s">
        <v>464</v>
      </c>
      <c r="B19" s="130" t="str">
        <f>B170</f>
        <v>자재비</v>
      </c>
      <c r="C19" s="123"/>
      <c r="D19" s="124" t="s">
        <v>217</v>
      </c>
      <c r="E19" s="127">
        <v>1</v>
      </c>
      <c r="F19" s="131"/>
      <c r="G19" s="131">
        <f>G172</f>
        <v>333480</v>
      </c>
      <c r="H19" s="127"/>
      <c r="I19" s="126"/>
      <c r="J19" s="128"/>
      <c r="K19" s="126"/>
      <c r="L19" s="128"/>
    </row>
    <row r="20" spans="1:12" s="120" customFormat="1" ht="21" customHeight="1">
      <c r="A20" s="121"/>
      <c r="B20" s="129" t="s">
        <v>208</v>
      </c>
      <c r="C20" s="123"/>
      <c r="D20" s="124"/>
      <c r="E20" s="127"/>
      <c r="F20" s="131"/>
      <c r="G20" s="131">
        <f>SUM(G6:G19)</f>
        <v>892313480</v>
      </c>
      <c r="H20" s="127"/>
      <c r="I20" s="126"/>
      <c r="J20" s="128"/>
      <c r="K20" s="126"/>
      <c r="L20" s="128"/>
    </row>
    <row r="21" spans="1:12" s="120" customFormat="1" ht="21" customHeight="1">
      <c r="A21" s="121"/>
      <c r="B21" s="122"/>
      <c r="C21" s="123"/>
      <c r="D21" s="124"/>
      <c r="E21" s="127"/>
      <c r="F21" s="131"/>
      <c r="G21" s="131"/>
      <c r="H21" s="127"/>
      <c r="I21" s="126"/>
      <c r="J21" s="128"/>
      <c r="K21" s="126"/>
      <c r="L21" s="128"/>
    </row>
    <row r="22" spans="1:12" s="120" customFormat="1" ht="21" customHeight="1">
      <c r="A22" s="121" t="s">
        <v>469</v>
      </c>
      <c r="B22" s="130" t="str">
        <f>B177</f>
        <v>안전관리비</v>
      </c>
      <c r="C22" s="123"/>
      <c r="D22" s="124" t="s">
        <v>81</v>
      </c>
      <c r="E22" s="127">
        <v>1</v>
      </c>
      <c r="F22" s="131"/>
      <c r="G22" s="131">
        <f>G177</f>
        <v>2676940.44</v>
      </c>
      <c r="H22" s="127"/>
      <c r="I22" s="126"/>
      <c r="J22" s="128"/>
      <c r="K22" s="126"/>
      <c r="L22" s="128"/>
    </row>
    <row r="23" spans="1:12" s="120" customFormat="1" ht="21" customHeight="1">
      <c r="A23" s="121" t="s">
        <v>485</v>
      </c>
      <c r="B23" s="130" t="str">
        <f>B178</f>
        <v>고용보험료</v>
      </c>
      <c r="C23" s="123"/>
      <c r="D23" s="124" t="s">
        <v>81</v>
      </c>
      <c r="E23" s="127">
        <v>1</v>
      </c>
      <c r="F23" s="131"/>
      <c r="G23" s="131">
        <f>G178</f>
        <v>5309265.205999999</v>
      </c>
      <c r="H23" s="127"/>
      <c r="I23" s="126"/>
      <c r="J23" s="128"/>
      <c r="K23" s="126"/>
      <c r="L23" s="128"/>
    </row>
    <row r="24" spans="1:12" s="120" customFormat="1" ht="21" customHeight="1">
      <c r="A24" s="121"/>
      <c r="B24" s="130"/>
      <c r="C24" s="123"/>
      <c r="D24" s="124"/>
      <c r="E24" s="127"/>
      <c r="F24" s="131"/>
      <c r="G24" s="131"/>
      <c r="H24" s="127"/>
      <c r="I24" s="126"/>
      <c r="J24" s="128"/>
      <c r="K24" s="126"/>
      <c r="L24" s="128"/>
    </row>
    <row r="25" spans="1:12" s="120" customFormat="1" ht="21" customHeight="1">
      <c r="A25" s="121"/>
      <c r="B25" s="129" t="s">
        <v>494</v>
      </c>
      <c r="C25" s="123"/>
      <c r="D25" s="124"/>
      <c r="E25" s="127"/>
      <c r="F25" s="131"/>
      <c r="G25" s="131">
        <f>G20+G22+G23</f>
        <v>900299685.646</v>
      </c>
      <c r="H25" s="127"/>
      <c r="I25" s="126"/>
      <c r="J25" s="128"/>
      <c r="K25" s="126"/>
      <c r="L25" s="128"/>
    </row>
    <row r="26" spans="1:12" s="120" customFormat="1" ht="21" customHeight="1">
      <c r="A26" s="121" t="s">
        <v>495</v>
      </c>
      <c r="B26" s="130" t="s">
        <v>496</v>
      </c>
      <c r="C26" s="123"/>
      <c r="D26" s="124"/>
      <c r="E26" s="127"/>
      <c r="F26" s="131"/>
      <c r="G26" s="131">
        <v>-299686</v>
      </c>
      <c r="H26" s="127"/>
      <c r="I26" s="126"/>
      <c r="J26" s="128"/>
      <c r="K26" s="126"/>
      <c r="L26" s="128"/>
    </row>
    <row r="27" spans="1:12" s="120" customFormat="1" ht="21" customHeight="1">
      <c r="A27" s="121"/>
      <c r="B27" s="122"/>
      <c r="C27" s="123"/>
      <c r="D27" s="124"/>
      <c r="E27" s="127"/>
      <c r="F27" s="131"/>
      <c r="G27" s="131"/>
      <c r="H27" s="127"/>
      <c r="I27" s="126"/>
      <c r="J27" s="128"/>
      <c r="K27" s="126"/>
      <c r="L27" s="128"/>
    </row>
    <row r="28" spans="1:12" s="120" customFormat="1" ht="21" customHeight="1">
      <c r="A28" s="121"/>
      <c r="B28" s="129" t="s">
        <v>497</v>
      </c>
      <c r="C28" s="123"/>
      <c r="D28" s="124"/>
      <c r="E28" s="127"/>
      <c r="F28" s="131"/>
      <c r="G28" s="131">
        <f>SUM(G25+G26)</f>
        <v>899999999.646</v>
      </c>
      <c r="H28" s="127"/>
      <c r="I28" s="126"/>
      <c r="J28" s="128"/>
      <c r="K28" s="126"/>
      <c r="L28" s="128"/>
    </row>
    <row r="29" spans="1:12" s="120" customFormat="1" ht="21" customHeight="1">
      <c r="A29" s="121"/>
      <c r="B29" s="122"/>
      <c r="C29" s="123"/>
      <c r="D29" s="124"/>
      <c r="E29" s="127"/>
      <c r="F29" s="131"/>
      <c r="G29" s="131"/>
      <c r="H29" s="127"/>
      <c r="I29" s="126"/>
      <c r="J29" s="128"/>
      <c r="K29" s="126"/>
      <c r="L29" s="128"/>
    </row>
    <row r="30" spans="1:12" s="120" customFormat="1" ht="21" customHeight="1">
      <c r="A30" s="121"/>
      <c r="B30" s="122"/>
      <c r="C30" s="123"/>
      <c r="D30" s="124"/>
      <c r="E30" s="127"/>
      <c r="F30" s="131"/>
      <c r="G30" s="131"/>
      <c r="H30" s="127"/>
      <c r="I30" s="126"/>
      <c r="J30" s="128"/>
      <c r="K30" s="126"/>
      <c r="L30" s="128"/>
    </row>
    <row r="31" spans="1:12" s="120" customFormat="1" ht="21" customHeight="1">
      <c r="A31" s="121"/>
      <c r="B31" s="122"/>
      <c r="C31" s="123"/>
      <c r="D31" s="124"/>
      <c r="E31" s="127"/>
      <c r="F31" s="131"/>
      <c r="G31" s="131"/>
      <c r="H31" s="127"/>
      <c r="I31" s="126"/>
      <c r="J31" s="128"/>
      <c r="K31" s="126"/>
      <c r="L31" s="128"/>
    </row>
    <row r="32" spans="1:12" s="120" customFormat="1" ht="21" customHeight="1">
      <c r="A32" s="121"/>
      <c r="B32" s="122"/>
      <c r="C32" s="123"/>
      <c r="D32" s="124"/>
      <c r="E32" s="127"/>
      <c r="F32" s="131"/>
      <c r="G32" s="131"/>
      <c r="H32" s="127"/>
      <c r="I32" s="126"/>
      <c r="J32" s="128"/>
      <c r="K32" s="126"/>
      <c r="L32" s="128"/>
    </row>
    <row r="33" spans="1:12" s="120" customFormat="1" ht="21" customHeight="1">
      <c r="A33" s="121"/>
      <c r="B33" s="122"/>
      <c r="C33" s="123"/>
      <c r="D33" s="124"/>
      <c r="E33" s="127"/>
      <c r="F33" s="131"/>
      <c r="G33" s="131"/>
      <c r="H33" s="127"/>
      <c r="I33" s="126"/>
      <c r="J33" s="128"/>
      <c r="K33" s="126"/>
      <c r="L33" s="128"/>
    </row>
    <row r="34" spans="1:12" s="120" customFormat="1" ht="21" customHeight="1">
      <c r="A34" s="121"/>
      <c r="B34" s="122"/>
      <c r="C34" s="123"/>
      <c r="D34" s="124"/>
      <c r="E34" s="127"/>
      <c r="F34" s="131"/>
      <c r="G34" s="131"/>
      <c r="H34" s="127"/>
      <c r="I34" s="126"/>
      <c r="J34" s="128"/>
      <c r="K34" s="126"/>
      <c r="L34" s="128"/>
    </row>
    <row r="35" spans="1:12" s="120" customFormat="1" ht="21" customHeight="1">
      <c r="A35" s="121" t="s">
        <v>209</v>
      </c>
      <c r="B35" s="130" t="s">
        <v>319</v>
      </c>
      <c r="C35" s="123"/>
      <c r="D35" s="124"/>
      <c r="E35" s="127"/>
      <c r="F35" s="131"/>
      <c r="G35" s="131"/>
      <c r="H35" s="127"/>
      <c r="I35" s="126"/>
      <c r="J35" s="128"/>
      <c r="K35" s="126"/>
      <c r="L35" s="128"/>
    </row>
    <row r="36" spans="1:12" s="120" customFormat="1" ht="21" customHeight="1">
      <c r="A36" s="121" t="s">
        <v>320</v>
      </c>
      <c r="B36" s="130" t="s">
        <v>321</v>
      </c>
      <c r="C36" s="123"/>
      <c r="D36" s="124"/>
      <c r="E36" s="132"/>
      <c r="F36" s="131"/>
      <c r="G36" s="131"/>
      <c r="H36" s="127"/>
      <c r="I36" s="133"/>
      <c r="J36" s="128"/>
      <c r="K36" s="126"/>
      <c r="L36" s="128"/>
    </row>
    <row r="37" spans="1:12" s="120" customFormat="1" ht="21" customHeight="1">
      <c r="A37" s="121"/>
      <c r="B37" s="130" t="s">
        <v>322</v>
      </c>
      <c r="C37" s="123" t="s">
        <v>323</v>
      </c>
      <c r="D37" s="124" t="s">
        <v>216</v>
      </c>
      <c r="E37" s="132">
        <v>16567</v>
      </c>
      <c r="F37" s="131">
        <v>1900</v>
      </c>
      <c r="G37" s="131">
        <f>SUM(E37*F37)</f>
        <v>31477300</v>
      </c>
      <c r="H37" s="127"/>
      <c r="I37" s="132"/>
      <c r="J37" s="131"/>
      <c r="K37" s="126"/>
      <c r="L37" s="128"/>
    </row>
    <row r="38" spans="1:12" s="120" customFormat="1" ht="21" customHeight="1">
      <c r="A38" s="121"/>
      <c r="B38" s="130" t="s">
        <v>322</v>
      </c>
      <c r="C38" s="123" t="s">
        <v>324</v>
      </c>
      <c r="D38" s="124" t="s">
        <v>216</v>
      </c>
      <c r="E38" s="132">
        <v>8921</v>
      </c>
      <c r="F38" s="131">
        <v>4500</v>
      </c>
      <c r="G38" s="131">
        <f aca="true" t="shared" si="0" ref="G38:G43">SUM(E38*F38)</f>
        <v>40144500</v>
      </c>
      <c r="H38" s="127"/>
      <c r="I38" s="132"/>
      <c r="J38" s="131"/>
      <c r="K38" s="126"/>
      <c r="L38" s="128"/>
    </row>
    <row r="39" spans="1:12" s="120" customFormat="1" ht="21" customHeight="1">
      <c r="A39" s="121"/>
      <c r="B39" s="130" t="s">
        <v>325</v>
      </c>
      <c r="C39" s="123" t="s">
        <v>323</v>
      </c>
      <c r="D39" s="124" t="s">
        <v>216</v>
      </c>
      <c r="E39" s="132">
        <v>1656</v>
      </c>
      <c r="F39" s="131">
        <v>7300</v>
      </c>
      <c r="G39" s="131">
        <f t="shared" si="0"/>
        <v>12088800</v>
      </c>
      <c r="H39" s="127"/>
      <c r="I39" s="132"/>
      <c r="J39" s="131"/>
      <c r="K39" s="126"/>
      <c r="L39" s="128"/>
    </row>
    <row r="40" spans="1:12" s="120" customFormat="1" ht="21" customHeight="1">
      <c r="A40" s="121"/>
      <c r="B40" s="130" t="s">
        <v>325</v>
      </c>
      <c r="C40" s="123" t="s">
        <v>324</v>
      </c>
      <c r="D40" s="124" t="s">
        <v>216</v>
      </c>
      <c r="E40" s="132">
        <v>8921</v>
      </c>
      <c r="F40" s="131">
        <v>8000</v>
      </c>
      <c r="G40" s="131">
        <f t="shared" si="0"/>
        <v>71368000</v>
      </c>
      <c r="H40" s="127"/>
      <c r="I40" s="132"/>
      <c r="J40" s="131"/>
      <c r="K40" s="126"/>
      <c r="L40" s="128"/>
    </row>
    <row r="41" spans="1:12" s="120" customFormat="1" ht="21" customHeight="1">
      <c r="A41" s="121"/>
      <c r="B41" s="130" t="s">
        <v>326</v>
      </c>
      <c r="C41" s="123"/>
      <c r="D41" s="124" t="s">
        <v>216</v>
      </c>
      <c r="E41" s="132">
        <v>476</v>
      </c>
      <c r="F41" s="131">
        <v>3500</v>
      </c>
      <c r="G41" s="131">
        <f t="shared" si="0"/>
        <v>1666000</v>
      </c>
      <c r="H41" s="127"/>
      <c r="I41" s="132"/>
      <c r="J41" s="131"/>
      <c r="K41" s="126"/>
      <c r="L41" s="128"/>
    </row>
    <row r="42" spans="1:12" s="120" customFormat="1" ht="21" customHeight="1">
      <c r="A42" s="121"/>
      <c r="B42" s="130" t="s">
        <v>327</v>
      </c>
      <c r="C42" s="123"/>
      <c r="D42" s="124" t="s">
        <v>216</v>
      </c>
      <c r="E42" s="132">
        <v>12744</v>
      </c>
      <c r="F42" s="131">
        <v>1200</v>
      </c>
      <c r="G42" s="131">
        <f t="shared" si="0"/>
        <v>15292800</v>
      </c>
      <c r="H42" s="134"/>
      <c r="I42" s="132"/>
      <c r="J42" s="131"/>
      <c r="K42" s="126"/>
      <c r="L42" s="128"/>
    </row>
    <row r="43" spans="1:12" s="120" customFormat="1" ht="21" customHeight="1">
      <c r="A43" s="121"/>
      <c r="B43" s="130" t="s">
        <v>328</v>
      </c>
      <c r="C43" s="123"/>
      <c r="D43" s="124" t="s">
        <v>474</v>
      </c>
      <c r="E43" s="132">
        <v>3209</v>
      </c>
      <c r="F43" s="131">
        <v>1500</v>
      </c>
      <c r="G43" s="131">
        <f t="shared" si="0"/>
        <v>4813500</v>
      </c>
      <c r="H43" s="134"/>
      <c r="I43" s="132"/>
      <c r="J43" s="131"/>
      <c r="K43" s="126"/>
      <c r="L43" s="128"/>
    </row>
    <row r="44" spans="1:12" s="120" customFormat="1" ht="21" customHeight="1">
      <c r="A44" s="121"/>
      <c r="B44" s="129" t="s">
        <v>377</v>
      </c>
      <c r="C44" s="123"/>
      <c r="D44" s="124"/>
      <c r="E44" s="132"/>
      <c r="F44" s="131"/>
      <c r="G44" s="131">
        <f>SUM(G37:G43)</f>
        <v>176850900</v>
      </c>
      <c r="H44" s="134"/>
      <c r="I44" s="132"/>
      <c r="J44" s="131"/>
      <c r="K44" s="126"/>
      <c r="L44" s="128"/>
    </row>
    <row r="45" spans="1:12" s="120" customFormat="1" ht="21" customHeight="1">
      <c r="A45" s="121"/>
      <c r="B45" s="129"/>
      <c r="C45" s="123"/>
      <c r="D45" s="124"/>
      <c r="E45" s="132"/>
      <c r="F45" s="131"/>
      <c r="G45" s="131"/>
      <c r="H45" s="134"/>
      <c r="I45" s="132"/>
      <c r="J45" s="131"/>
      <c r="K45" s="126"/>
      <c r="L45" s="128"/>
    </row>
    <row r="46" spans="1:12" s="120" customFormat="1" ht="21" customHeight="1">
      <c r="A46" s="121" t="s">
        <v>330</v>
      </c>
      <c r="B46" s="130" t="s">
        <v>331</v>
      </c>
      <c r="C46" s="123"/>
      <c r="D46" s="124"/>
      <c r="E46" s="132"/>
      <c r="F46" s="131"/>
      <c r="G46" s="131"/>
      <c r="H46" s="134"/>
      <c r="I46" s="132"/>
      <c r="J46" s="131"/>
      <c r="K46" s="126"/>
      <c r="L46" s="128"/>
    </row>
    <row r="47" spans="1:12" s="120" customFormat="1" ht="21" customHeight="1">
      <c r="A47" s="121"/>
      <c r="B47" s="130" t="s">
        <v>332</v>
      </c>
      <c r="C47" s="123"/>
      <c r="D47" s="124"/>
      <c r="E47" s="132"/>
      <c r="F47" s="131"/>
      <c r="G47" s="131"/>
      <c r="H47" s="134"/>
      <c r="I47" s="132"/>
      <c r="J47" s="131"/>
      <c r="K47" s="126"/>
      <c r="L47" s="128"/>
    </row>
    <row r="48" spans="1:12" s="120" customFormat="1" ht="21" customHeight="1">
      <c r="A48" s="121"/>
      <c r="B48" s="130" t="s">
        <v>333</v>
      </c>
      <c r="C48" s="123" t="s">
        <v>334</v>
      </c>
      <c r="D48" s="124" t="s">
        <v>214</v>
      </c>
      <c r="E48" s="132">
        <v>1049</v>
      </c>
      <c r="F48" s="131">
        <v>22000</v>
      </c>
      <c r="G48" s="131">
        <f aca="true" t="shared" si="1" ref="G48:G54">SUM(E48*F48)</f>
        <v>23078000</v>
      </c>
      <c r="H48" s="127"/>
      <c r="I48" s="132"/>
      <c r="J48" s="131"/>
      <c r="K48" s="126"/>
      <c r="L48" s="128"/>
    </row>
    <row r="49" spans="1:12" s="120" customFormat="1" ht="21" customHeight="1">
      <c r="A49" s="121"/>
      <c r="B49" s="130" t="s">
        <v>335</v>
      </c>
      <c r="C49" s="123" t="s">
        <v>336</v>
      </c>
      <c r="D49" s="124" t="s">
        <v>475</v>
      </c>
      <c r="E49" s="132">
        <v>143</v>
      </c>
      <c r="F49" s="131">
        <v>28000</v>
      </c>
      <c r="G49" s="131">
        <f t="shared" si="1"/>
        <v>4004000</v>
      </c>
      <c r="H49" s="127"/>
      <c r="I49" s="132"/>
      <c r="J49" s="131"/>
      <c r="K49" s="126"/>
      <c r="L49" s="128"/>
    </row>
    <row r="50" spans="1:12" s="120" customFormat="1" ht="21" customHeight="1">
      <c r="A50" s="121"/>
      <c r="B50" s="130" t="s">
        <v>337</v>
      </c>
      <c r="C50" s="123" t="s">
        <v>338</v>
      </c>
      <c r="D50" s="124" t="s">
        <v>214</v>
      </c>
      <c r="E50" s="132">
        <v>335</v>
      </c>
      <c r="F50" s="131">
        <v>15000</v>
      </c>
      <c r="G50" s="131">
        <f t="shared" si="1"/>
        <v>5025000</v>
      </c>
      <c r="H50" s="127"/>
      <c r="I50" s="132"/>
      <c r="J50" s="131"/>
      <c r="K50" s="126"/>
      <c r="L50" s="128"/>
    </row>
    <row r="51" spans="1:12" s="120" customFormat="1" ht="21" customHeight="1">
      <c r="A51" s="121"/>
      <c r="B51" s="130" t="s">
        <v>339</v>
      </c>
      <c r="C51" s="123" t="s">
        <v>338</v>
      </c>
      <c r="D51" s="124" t="s">
        <v>214</v>
      </c>
      <c r="E51" s="132">
        <v>372</v>
      </c>
      <c r="F51" s="131">
        <v>15000</v>
      </c>
      <c r="G51" s="131">
        <f t="shared" si="1"/>
        <v>5580000</v>
      </c>
      <c r="H51" s="127"/>
      <c r="I51" s="132"/>
      <c r="J51" s="131"/>
      <c r="K51" s="126"/>
      <c r="L51" s="128"/>
    </row>
    <row r="52" spans="1:12" s="120" customFormat="1" ht="21" customHeight="1">
      <c r="A52" s="121"/>
      <c r="B52" s="130" t="s">
        <v>340</v>
      </c>
      <c r="C52" s="123" t="s">
        <v>336</v>
      </c>
      <c r="D52" s="124" t="s">
        <v>214</v>
      </c>
      <c r="E52" s="132">
        <v>91</v>
      </c>
      <c r="F52" s="131">
        <v>12000</v>
      </c>
      <c r="G52" s="131">
        <f t="shared" si="1"/>
        <v>1092000</v>
      </c>
      <c r="H52" s="127"/>
      <c r="I52" s="132"/>
      <c r="J52" s="131"/>
      <c r="K52" s="126"/>
      <c r="L52" s="128"/>
    </row>
    <row r="53" spans="1:12" s="120" customFormat="1" ht="21" customHeight="1">
      <c r="A53" s="121"/>
      <c r="B53" s="130" t="s">
        <v>341</v>
      </c>
      <c r="C53" s="123"/>
      <c r="D53" s="124" t="s">
        <v>215</v>
      </c>
      <c r="E53" s="132">
        <v>27</v>
      </c>
      <c r="F53" s="131">
        <v>15000</v>
      </c>
      <c r="G53" s="131">
        <f t="shared" si="1"/>
        <v>405000</v>
      </c>
      <c r="H53" s="127"/>
      <c r="I53" s="132"/>
      <c r="J53" s="131"/>
      <c r="K53" s="126"/>
      <c r="L53" s="128"/>
    </row>
    <row r="54" spans="1:12" s="120" customFormat="1" ht="21" customHeight="1">
      <c r="A54" s="121"/>
      <c r="B54" s="130" t="s">
        <v>342</v>
      </c>
      <c r="C54" s="123" t="s">
        <v>343</v>
      </c>
      <c r="D54" s="124" t="s">
        <v>474</v>
      </c>
      <c r="E54" s="132">
        <v>937</v>
      </c>
      <c r="F54" s="131">
        <v>12000</v>
      </c>
      <c r="G54" s="131">
        <f t="shared" si="1"/>
        <v>11244000</v>
      </c>
      <c r="H54" s="127"/>
      <c r="I54" s="132"/>
      <c r="J54" s="131"/>
      <c r="K54" s="126"/>
      <c r="L54" s="128"/>
    </row>
    <row r="55" spans="1:12" s="120" customFormat="1" ht="21" customHeight="1">
      <c r="A55" s="135"/>
      <c r="B55" s="130" t="s">
        <v>344</v>
      </c>
      <c r="C55" s="123"/>
      <c r="D55" s="124"/>
      <c r="E55" s="132"/>
      <c r="F55" s="131"/>
      <c r="G55" s="131"/>
      <c r="H55" s="127"/>
      <c r="I55" s="132"/>
      <c r="J55" s="131"/>
      <c r="K55" s="126"/>
      <c r="L55" s="128"/>
    </row>
    <row r="56" spans="1:12" s="120" customFormat="1" ht="21" customHeight="1">
      <c r="A56" s="121"/>
      <c r="B56" s="130" t="s">
        <v>345</v>
      </c>
      <c r="C56" s="123"/>
      <c r="D56" s="124" t="s">
        <v>214</v>
      </c>
      <c r="E56" s="132">
        <v>1049</v>
      </c>
      <c r="F56" s="131">
        <v>6000</v>
      </c>
      <c r="G56" s="131">
        <f>SUM(E56*F56)</f>
        <v>6294000</v>
      </c>
      <c r="H56" s="127"/>
      <c r="I56" s="132"/>
      <c r="J56" s="131"/>
      <c r="K56" s="126"/>
      <c r="L56" s="128"/>
    </row>
    <row r="57" spans="1:12" s="120" customFormat="1" ht="21" customHeight="1">
      <c r="A57" s="121"/>
      <c r="B57" s="130" t="s">
        <v>346</v>
      </c>
      <c r="C57" s="123"/>
      <c r="D57" s="124" t="s">
        <v>214</v>
      </c>
      <c r="E57" s="132">
        <v>335</v>
      </c>
      <c r="F57" s="131">
        <v>8000</v>
      </c>
      <c r="G57" s="131">
        <f>SUM(E57*F57)</f>
        <v>2680000</v>
      </c>
      <c r="H57" s="127"/>
      <c r="I57" s="132"/>
      <c r="J57" s="131"/>
      <c r="K57" s="126"/>
      <c r="L57" s="128"/>
    </row>
    <row r="58" spans="1:12" s="120" customFormat="1" ht="21" customHeight="1">
      <c r="A58" s="121"/>
      <c r="B58" s="130" t="s">
        <v>347</v>
      </c>
      <c r="C58" s="123"/>
      <c r="D58" s="124" t="s">
        <v>214</v>
      </c>
      <c r="E58" s="132">
        <v>372</v>
      </c>
      <c r="F58" s="131">
        <v>8000</v>
      </c>
      <c r="G58" s="131">
        <f>SUM(E58*F58)</f>
        <v>2976000</v>
      </c>
      <c r="H58" s="127"/>
      <c r="I58" s="132"/>
      <c r="J58" s="131"/>
      <c r="K58" s="126"/>
      <c r="L58" s="128"/>
    </row>
    <row r="59" spans="1:12" s="120" customFormat="1" ht="21" customHeight="1">
      <c r="A59" s="121"/>
      <c r="B59" s="130" t="s">
        <v>348</v>
      </c>
      <c r="C59" s="123"/>
      <c r="D59" s="124" t="s">
        <v>214</v>
      </c>
      <c r="E59" s="132">
        <v>91</v>
      </c>
      <c r="F59" s="131">
        <v>6000</v>
      </c>
      <c r="G59" s="131">
        <f>SUM(E59*F59)</f>
        <v>546000</v>
      </c>
      <c r="H59" s="127"/>
      <c r="I59" s="132"/>
      <c r="J59" s="131"/>
      <c r="K59" s="126"/>
      <c r="L59" s="128"/>
    </row>
    <row r="60" spans="1:12" s="120" customFormat="1" ht="21" customHeight="1">
      <c r="A60" s="121"/>
      <c r="B60" s="136" t="s">
        <v>349</v>
      </c>
      <c r="C60" s="123"/>
      <c r="D60" s="124" t="s">
        <v>215</v>
      </c>
      <c r="E60" s="132">
        <v>27</v>
      </c>
      <c r="F60" s="131">
        <v>6000</v>
      </c>
      <c r="G60" s="131">
        <f>SUM(E60*F60)</f>
        <v>162000</v>
      </c>
      <c r="H60" s="127"/>
      <c r="I60" s="132"/>
      <c r="J60" s="131"/>
      <c r="K60" s="126"/>
      <c r="L60" s="128"/>
    </row>
    <row r="61" spans="1:12" s="120" customFormat="1" ht="21" customHeight="1">
      <c r="A61" s="121"/>
      <c r="B61" s="136" t="s">
        <v>350</v>
      </c>
      <c r="C61" s="123"/>
      <c r="D61" s="124"/>
      <c r="E61" s="132"/>
      <c r="F61" s="131"/>
      <c r="G61" s="131"/>
      <c r="H61" s="127"/>
      <c r="I61" s="132"/>
      <c r="J61" s="131"/>
      <c r="K61" s="126"/>
      <c r="L61" s="128"/>
    </row>
    <row r="62" spans="1:12" s="120" customFormat="1" ht="21" customHeight="1">
      <c r="A62" s="121"/>
      <c r="B62" s="136" t="s">
        <v>351</v>
      </c>
      <c r="C62" s="123"/>
      <c r="D62" s="124" t="s">
        <v>476</v>
      </c>
      <c r="E62" s="132">
        <v>20</v>
      </c>
      <c r="F62" s="131">
        <v>440000</v>
      </c>
      <c r="G62" s="131">
        <f aca="true" t="shared" si="2" ref="G62:G68">SUM(E62*F62)</f>
        <v>8800000</v>
      </c>
      <c r="H62" s="127"/>
      <c r="I62" s="132"/>
      <c r="J62" s="131"/>
      <c r="K62" s="126"/>
      <c r="L62" s="128"/>
    </row>
    <row r="63" spans="1:12" s="120" customFormat="1" ht="21" customHeight="1">
      <c r="A63" s="121"/>
      <c r="B63" s="136" t="s">
        <v>352</v>
      </c>
      <c r="C63" s="123"/>
      <c r="D63" s="124" t="s">
        <v>476</v>
      </c>
      <c r="E63" s="132">
        <v>131</v>
      </c>
      <c r="F63" s="131">
        <v>150000</v>
      </c>
      <c r="G63" s="131">
        <f t="shared" si="2"/>
        <v>19650000</v>
      </c>
      <c r="H63" s="127"/>
      <c r="I63" s="132"/>
      <c r="J63" s="131"/>
      <c r="K63" s="126"/>
      <c r="L63" s="128"/>
    </row>
    <row r="64" spans="1:12" s="120" customFormat="1" ht="21" customHeight="1">
      <c r="A64" s="121"/>
      <c r="B64" s="136" t="s">
        <v>353</v>
      </c>
      <c r="C64" s="123"/>
      <c r="D64" s="124" t="s">
        <v>476</v>
      </c>
      <c r="E64" s="132">
        <v>3</v>
      </c>
      <c r="F64" s="131">
        <v>180000</v>
      </c>
      <c r="G64" s="131">
        <f t="shared" si="2"/>
        <v>540000</v>
      </c>
      <c r="H64" s="127"/>
      <c r="I64" s="132"/>
      <c r="J64" s="131"/>
      <c r="K64" s="126"/>
      <c r="L64" s="128"/>
    </row>
    <row r="65" spans="1:12" s="120" customFormat="1" ht="21" customHeight="1">
      <c r="A65" s="121"/>
      <c r="B65" s="136" t="s">
        <v>354</v>
      </c>
      <c r="C65" s="123"/>
      <c r="D65" s="124" t="s">
        <v>477</v>
      </c>
      <c r="E65" s="132">
        <v>24545</v>
      </c>
      <c r="F65" s="131">
        <v>800</v>
      </c>
      <c r="G65" s="131">
        <f t="shared" si="2"/>
        <v>19636000</v>
      </c>
      <c r="H65" s="127"/>
      <c r="I65" s="132"/>
      <c r="J65" s="131"/>
      <c r="K65" s="126"/>
      <c r="L65" s="128"/>
    </row>
    <row r="66" spans="1:12" s="120" customFormat="1" ht="21" customHeight="1">
      <c r="A66" s="121"/>
      <c r="B66" s="136" t="s">
        <v>211</v>
      </c>
      <c r="C66" s="123"/>
      <c r="D66" s="124" t="s">
        <v>215</v>
      </c>
      <c r="E66" s="132">
        <v>27</v>
      </c>
      <c r="F66" s="131">
        <v>15000</v>
      </c>
      <c r="G66" s="131">
        <f t="shared" si="2"/>
        <v>405000</v>
      </c>
      <c r="H66" s="127"/>
      <c r="I66" s="132"/>
      <c r="J66" s="131"/>
      <c r="K66" s="126"/>
      <c r="L66" s="128"/>
    </row>
    <row r="67" spans="1:12" s="120" customFormat="1" ht="21" customHeight="1">
      <c r="A67" s="121"/>
      <c r="B67" s="130" t="s">
        <v>355</v>
      </c>
      <c r="C67" s="123"/>
      <c r="D67" s="124" t="s">
        <v>476</v>
      </c>
      <c r="E67" s="132">
        <v>10</v>
      </c>
      <c r="F67" s="131">
        <v>460000</v>
      </c>
      <c r="G67" s="131">
        <f t="shared" si="2"/>
        <v>4600000</v>
      </c>
      <c r="H67" s="127"/>
      <c r="I67" s="132"/>
      <c r="J67" s="131"/>
      <c r="K67" s="126"/>
      <c r="L67" s="128"/>
    </row>
    <row r="68" spans="1:12" s="120" customFormat="1" ht="21" customHeight="1">
      <c r="A68" s="121"/>
      <c r="B68" s="136" t="s">
        <v>356</v>
      </c>
      <c r="C68" s="123"/>
      <c r="D68" s="124" t="s">
        <v>476</v>
      </c>
      <c r="E68" s="127">
        <v>154</v>
      </c>
      <c r="F68" s="131">
        <v>35000</v>
      </c>
      <c r="G68" s="131">
        <f t="shared" si="2"/>
        <v>5390000</v>
      </c>
      <c r="H68" s="127"/>
      <c r="I68" s="127"/>
      <c r="J68" s="131"/>
      <c r="K68" s="126"/>
      <c r="L68" s="128"/>
    </row>
    <row r="69" spans="1:12" s="120" customFormat="1" ht="21" customHeight="1">
      <c r="A69" s="121"/>
      <c r="B69" s="130" t="s">
        <v>357</v>
      </c>
      <c r="C69" s="123"/>
      <c r="D69" s="124" t="s">
        <v>217</v>
      </c>
      <c r="E69" s="132">
        <v>1</v>
      </c>
      <c r="F69" s="131">
        <v>5000000</v>
      </c>
      <c r="G69" s="131">
        <f>SUM(E69*F69)</f>
        <v>5000000</v>
      </c>
      <c r="H69" s="127"/>
      <c r="I69" s="132"/>
      <c r="J69" s="131"/>
      <c r="K69" s="126"/>
      <c r="L69" s="128"/>
    </row>
    <row r="70" spans="1:12" s="120" customFormat="1" ht="21" customHeight="1">
      <c r="A70" s="121"/>
      <c r="B70" s="129" t="s">
        <v>377</v>
      </c>
      <c r="C70" s="123"/>
      <c r="D70" s="124"/>
      <c r="E70" s="132"/>
      <c r="F70" s="131"/>
      <c r="G70" s="131">
        <f>SUM(G48:G69)</f>
        <v>127107000</v>
      </c>
      <c r="H70" s="127"/>
      <c r="I70" s="132"/>
      <c r="J70" s="131"/>
      <c r="K70" s="126"/>
      <c r="L70" s="128"/>
    </row>
    <row r="71" spans="1:12" s="120" customFormat="1" ht="21" customHeight="1">
      <c r="A71" s="121"/>
      <c r="B71" s="129"/>
      <c r="C71" s="123"/>
      <c r="D71" s="124"/>
      <c r="E71" s="132"/>
      <c r="F71" s="131"/>
      <c r="G71" s="131"/>
      <c r="H71" s="127"/>
      <c r="I71" s="132"/>
      <c r="J71" s="131"/>
      <c r="K71" s="126"/>
      <c r="L71" s="128"/>
    </row>
    <row r="72" spans="1:12" s="120" customFormat="1" ht="21" customHeight="1">
      <c r="A72" s="121" t="s">
        <v>372</v>
      </c>
      <c r="B72" s="130" t="s">
        <v>373</v>
      </c>
      <c r="C72" s="123"/>
      <c r="D72" s="124"/>
      <c r="E72" s="132"/>
      <c r="F72" s="131"/>
      <c r="G72" s="131"/>
      <c r="H72" s="127"/>
      <c r="I72" s="132"/>
      <c r="J72" s="131"/>
      <c r="K72" s="126"/>
      <c r="L72" s="128"/>
    </row>
    <row r="73" spans="1:12" s="120" customFormat="1" ht="21" customHeight="1">
      <c r="A73" s="121"/>
      <c r="B73" s="130" t="s">
        <v>358</v>
      </c>
      <c r="C73" s="123" t="s">
        <v>338</v>
      </c>
      <c r="D73" s="124" t="s">
        <v>214</v>
      </c>
      <c r="E73" s="132">
        <v>249</v>
      </c>
      <c r="F73" s="131">
        <v>25000</v>
      </c>
      <c r="G73" s="131">
        <f aca="true" t="shared" si="3" ref="G73:G81">SUM(E73*F73)</f>
        <v>6225000</v>
      </c>
      <c r="H73" s="127"/>
      <c r="I73" s="132"/>
      <c r="J73" s="131"/>
      <c r="K73" s="126"/>
      <c r="L73" s="128"/>
    </row>
    <row r="74" spans="1:12" s="120" customFormat="1" ht="21" customHeight="1">
      <c r="A74" s="121"/>
      <c r="B74" s="130" t="s">
        <v>478</v>
      </c>
      <c r="C74" s="123" t="s">
        <v>479</v>
      </c>
      <c r="D74" s="124" t="s">
        <v>214</v>
      </c>
      <c r="E74" s="132">
        <v>22</v>
      </c>
      <c r="F74" s="131">
        <v>23000</v>
      </c>
      <c r="G74" s="131">
        <f t="shared" si="3"/>
        <v>506000</v>
      </c>
      <c r="H74" s="127"/>
      <c r="I74" s="132"/>
      <c r="J74" s="131"/>
      <c r="K74" s="126"/>
      <c r="L74" s="128"/>
    </row>
    <row r="75" spans="1:12" s="120" customFormat="1" ht="21" customHeight="1">
      <c r="A75" s="121"/>
      <c r="B75" s="130" t="s">
        <v>359</v>
      </c>
      <c r="C75" s="123" t="s">
        <v>360</v>
      </c>
      <c r="D75" s="124" t="s">
        <v>214</v>
      </c>
      <c r="E75" s="132">
        <v>75</v>
      </c>
      <c r="F75" s="131">
        <v>7000</v>
      </c>
      <c r="G75" s="131">
        <f t="shared" si="3"/>
        <v>525000</v>
      </c>
      <c r="H75" s="127"/>
      <c r="I75" s="132"/>
      <c r="J75" s="131"/>
      <c r="K75" s="126"/>
      <c r="L75" s="128"/>
    </row>
    <row r="76" spans="1:12" s="120" customFormat="1" ht="21" customHeight="1">
      <c r="A76" s="121"/>
      <c r="B76" s="130" t="s">
        <v>361</v>
      </c>
      <c r="C76" s="123"/>
      <c r="D76" s="124" t="s">
        <v>215</v>
      </c>
      <c r="E76" s="132">
        <v>31</v>
      </c>
      <c r="F76" s="131">
        <v>18000</v>
      </c>
      <c r="G76" s="131">
        <f t="shared" si="3"/>
        <v>558000</v>
      </c>
      <c r="H76" s="127"/>
      <c r="I76" s="132"/>
      <c r="J76" s="131"/>
      <c r="K76" s="126"/>
      <c r="L76" s="128"/>
    </row>
    <row r="77" spans="1:12" s="120" customFormat="1" ht="21" customHeight="1">
      <c r="A77" s="121"/>
      <c r="B77" s="130" t="s">
        <v>362</v>
      </c>
      <c r="C77" s="123" t="s">
        <v>213</v>
      </c>
      <c r="D77" s="124" t="s">
        <v>216</v>
      </c>
      <c r="E77" s="132">
        <v>95.7</v>
      </c>
      <c r="F77" s="131">
        <v>18000</v>
      </c>
      <c r="G77" s="131">
        <f t="shared" si="3"/>
        <v>1722600</v>
      </c>
      <c r="H77" s="127"/>
      <c r="I77" s="132"/>
      <c r="J77" s="131"/>
      <c r="K77" s="126"/>
      <c r="L77" s="128"/>
    </row>
    <row r="78" spans="1:12" s="120" customFormat="1" ht="21" customHeight="1">
      <c r="A78" s="121"/>
      <c r="B78" s="130" t="s">
        <v>351</v>
      </c>
      <c r="C78" s="123"/>
      <c r="D78" s="124" t="s">
        <v>476</v>
      </c>
      <c r="E78" s="137">
        <v>4.74</v>
      </c>
      <c r="F78" s="131">
        <v>440000</v>
      </c>
      <c r="G78" s="131">
        <f t="shared" si="3"/>
        <v>2085600</v>
      </c>
      <c r="H78" s="127"/>
      <c r="I78" s="137"/>
      <c r="J78" s="131"/>
      <c r="K78" s="126"/>
      <c r="L78" s="128"/>
    </row>
    <row r="79" spans="1:12" s="120" customFormat="1" ht="21" customHeight="1">
      <c r="A79" s="121"/>
      <c r="B79" s="130" t="s">
        <v>352</v>
      </c>
      <c r="C79" s="123"/>
      <c r="D79" s="124" t="s">
        <v>476</v>
      </c>
      <c r="E79" s="132">
        <v>26</v>
      </c>
      <c r="F79" s="131">
        <v>150000</v>
      </c>
      <c r="G79" s="131">
        <f t="shared" si="3"/>
        <v>3900000</v>
      </c>
      <c r="H79" s="127"/>
      <c r="I79" s="132"/>
      <c r="J79" s="131"/>
      <c r="K79" s="126"/>
      <c r="L79" s="128"/>
    </row>
    <row r="80" spans="1:12" s="120" customFormat="1" ht="21" customHeight="1">
      <c r="A80" s="121"/>
      <c r="B80" s="130" t="s">
        <v>353</v>
      </c>
      <c r="C80" s="123"/>
      <c r="D80" s="124" t="s">
        <v>476</v>
      </c>
      <c r="E80" s="132">
        <v>1.1</v>
      </c>
      <c r="F80" s="131">
        <v>180000</v>
      </c>
      <c r="G80" s="131">
        <f t="shared" si="3"/>
        <v>198000.00000000003</v>
      </c>
      <c r="H80" s="127"/>
      <c r="I80" s="132"/>
      <c r="J80" s="131"/>
      <c r="K80" s="126"/>
      <c r="L80" s="128"/>
    </row>
    <row r="81" spans="1:12" s="120" customFormat="1" ht="21" customHeight="1">
      <c r="A81" s="121"/>
      <c r="B81" s="130" t="s">
        <v>356</v>
      </c>
      <c r="C81" s="123"/>
      <c r="D81" s="124" t="s">
        <v>476</v>
      </c>
      <c r="E81" s="137">
        <v>31.84</v>
      </c>
      <c r="F81" s="131">
        <v>35000</v>
      </c>
      <c r="G81" s="131">
        <f t="shared" si="3"/>
        <v>1114400</v>
      </c>
      <c r="H81" s="127"/>
      <c r="I81" s="137"/>
      <c r="J81" s="131"/>
      <c r="K81" s="126"/>
      <c r="L81" s="128"/>
    </row>
    <row r="82" spans="1:12" s="120" customFormat="1" ht="21" customHeight="1">
      <c r="A82" s="121"/>
      <c r="B82" s="129" t="s">
        <v>377</v>
      </c>
      <c r="C82" s="123"/>
      <c r="D82" s="124"/>
      <c r="E82" s="132"/>
      <c r="F82" s="131"/>
      <c r="G82" s="131">
        <f>SUM(G73:G81)</f>
        <v>16834600</v>
      </c>
      <c r="H82" s="127"/>
      <c r="I82" s="132"/>
      <c r="J82" s="131"/>
      <c r="K82" s="126"/>
      <c r="L82" s="128"/>
    </row>
    <row r="83" spans="1:12" s="120" customFormat="1" ht="21" customHeight="1">
      <c r="A83" s="121"/>
      <c r="B83" s="129"/>
      <c r="C83" s="123"/>
      <c r="D83" s="124"/>
      <c r="E83" s="132"/>
      <c r="F83" s="131"/>
      <c r="G83" s="131"/>
      <c r="H83" s="127"/>
      <c r="I83" s="132"/>
      <c r="J83" s="131"/>
      <c r="K83" s="126"/>
      <c r="L83" s="128"/>
    </row>
    <row r="84" spans="1:12" s="120" customFormat="1" ht="21" customHeight="1">
      <c r="A84" s="121" t="s">
        <v>375</v>
      </c>
      <c r="B84" s="130" t="s">
        <v>376</v>
      </c>
      <c r="C84" s="123"/>
      <c r="D84" s="124"/>
      <c r="E84" s="132"/>
      <c r="F84" s="131"/>
      <c r="G84" s="131"/>
      <c r="H84" s="127"/>
      <c r="I84" s="132"/>
      <c r="J84" s="131"/>
      <c r="K84" s="126"/>
      <c r="L84" s="128"/>
    </row>
    <row r="85" spans="1:12" s="120" customFormat="1" ht="21" customHeight="1">
      <c r="A85" s="121"/>
      <c r="B85" s="130" t="s">
        <v>363</v>
      </c>
      <c r="C85" s="123"/>
      <c r="D85" s="124" t="s">
        <v>214</v>
      </c>
      <c r="E85" s="132">
        <v>909</v>
      </c>
      <c r="F85" s="131">
        <v>12000</v>
      </c>
      <c r="G85" s="131">
        <f aca="true" t="shared" si="4" ref="G85:G91">SUM(E85*F85)</f>
        <v>10908000</v>
      </c>
      <c r="H85" s="127"/>
      <c r="I85" s="132"/>
      <c r="J85" s="131"/>
      <c r="K85" s="126"/>
      <c r="L85" s="128"/>
    </row>
    <row r="86" spans="1:12" s="120" customFormat="1" ht="21" customHeight="1">
      <c r="A86" s="121"/>
      <c r="B86" s="130" t="s">
        <v>364</v>
      </c>
      <c r="C86" s="123"/>
      <c r="D86" s="124" t="s">
        <v>214</v>
      </c>
      <c r="E86" s="132">
        <v>909</v>
      </c>
      <c r="F86" s="131">
        <v>5000</v>
      </c>
      <c r="G86" s="131">
        <f t="shared" si="4"/>
        <v>4545000</v>
      </c>
      <c r="H86" s="127"/>
      <c r="I86" s="132"/>
      <c r="J86" s="131"/>
      <c r="K86" s="126"/>
      <c r="L86" s="128"/>
    </row>
    <row r="87" spans="1:12" s="120" customFormat="1" ht="21" customHeight="1">
      <c r="A87" s="121"/>
      <c r="B87" s="130" t="s">
        <v>365</v>
      </c>
      <c r="C87" s="123"/>
      <c r="D87" s="124" t="s">
        <v>215</v>
      </c>
      <c r="E87" s="132">
        <v>75</v>
      </c>
      <c r="F87" s="131">
        <v>28000</v>
      </c>
      <c r="G87" s="131">
        <f t="shared" si="4"/>
        <v>2100000</v>
      </c>
      <c r="H87" s="127"/>
      <c r="I87" s="132"/>
      <c r="J87" s="131"/>
      <c r="K87" s="126"/>
      <c r="L87" s="128"/>
    </row>
    <row r="88" spans="1:12" s="120" customFormat="1" ht="21" customHeight="1">
      <c r="A88" s="121"/>
      <c r="B88" s="130" t="s">
        <v>366</v>
      </c>
      <c r="C88" s="123"/>
      <c r="D88" s="124" t="s">
        <v>215</v>
      </c>
      <c r="E88" s="132">
        <v>75</v>
      </c>
      <c r="F88" s="131">
        <v>15000</v>
      </c>
      <c r="G88" s="131">
        <f t="shared" si="4"/>
        <v>1125000</v>
      </c>
      <c r="H88" s="127"/>
      <c r="I88" s="132"/>
      <c r="J88" s="131"/>
      <c r="K88" s="126"/>
      <c r="L88" s="128"/>
    </row>
    <row r="89" spans="1:12" s="120" customFormat="1" ht="21" customHeight="1">
      <c r="A89" s="121"/>
      <c r="B89" s="130" t="s">
        <v>367</v>
      </c>
      <c r="C89" s="123" t="s">
        <v>368</v>
      </c>
      <c r="D89" s="124" t="s">
        <v>214</v>
      </c>
      <c r="E89" s="132">
        <v>1022</v>
      </c>
      <c r="F89" s="131">
        <v>13000</v>
      </c>
      <c r="G89" s="131">
        <f t="shared" si="4"/>
        <v>13286000</v>
      </c>
      <c r="H89" s="127"/>
      <c r="I89" s="132"/>
      <c r="J89" s="131"/>
      <c r="K89" s="126"/>
      <c r="L89" s="128"/>
    </row>
    <row r="90" spans="1:12" s="120" customFormat="1" ht="21" customHeight="1">
      <c r="A90" s="121"/>
      <c r="B90" s="130" t="s">
        <v>369</v>
      </c>
      <c r="C90" s="123"/>
      <c r="D90" s="124" t="s">
        <v>214</v>
      </c>
      <c r="E90" s="132">
        <v>1022</v>
      </c>
      <c r="F90" s="131">
        <v>5000</v>
      </c>
      <c r="G90" s="131">
        <f t="shared" si="4"/>
        <v>5110000</v>
      </c>
      <c r="H90" s="127"/>
      <c r="I90" s="132"/>
      <c r="J90" s="131"/>
      <c r="K90" s="126"/>
      <c r="L90" s="128"/>
    </row>
    <row r="91" spans="1:12" s="120" customFormat="1" ht="21" customHeight="1">
      <c r="A91" s="121"/>
      <c r="B91" s="130" t="s">
        <v>370</v>
      </c>
      <c r="C91" s="123"/>
      <c r="D91" s="124" t="s">
        <v>215</v>
      </c>
      <c r="E91" s="132">
        <v>75</v>
      </c>
      <c r="F91" s="131">
        <v>10000</v>
      </c>
      <c r="G91" s="131">
        <f t="shared" si="4"/>
        <v>750000</v>
      </c>
      <c r="H91" s="127"/>
      <c r="I91" s="132"/>
      <c r="J91" s="131"/>
      <c r="K91" s="126"/>
      <c r="L91" s="128"/>
    </row>
    <row r="92" spans="1:12" s="120" customFormat="1" ht="21" customHeight="1">
      <c r="A92" s="121"/>
      <c r="B92" s="129" t="s">
        <v>377</v>
      </c>
      <c r="C92" s="123"/>
      <c r="D92" s="124"/>
      <c r="E92" s="132"/>
      <c r="F92" s="131"/>
      <c r="G92" s="131">
        <f>SUM(G85:G91)</f>
        <v>37824000</v>
      </c>
      <c r="H92" s="127"/>
      <c r="I92" s="132"/>
      <c r="J92" s="131"/>
      <c r="K92" s="126"/>
      <c r="L92" s="128"/>
    </row>
    <row r="93" spans="1:12" s="120" customFormat="1" ht="21" customHeight="1">
      <c r="A93" s="121"/>
      <c r="B93" s="130"/>
      <c r="C93" s="123"/>
      <c r="D93" s="124"/>
      <c r="E93" s="132"/>
      <c r="F93" s="131"/>
      <c r="G93" s="131"/>
      <c r="H93" s="127"/>
      <c r="I93" s="132"/>
      <c r="J93" s="131"/>
      <c r="K93" s="126"/>
      <c r="L93" s="128"/>
    </row>
    <row r="94" spans="1:12" s="120" customFormat="1" ht="21" customHeight="1">
      <c r="A94" s="121" t="s">
        <v>379</v>
      </c>
      <c r="B94" s="130" t="s">
        <v>380</v>
      </c>
      <c r="C94" s="123"/>
      <c r="D94" s="124"/>
      <c r="E94" s="132"/>
      <c r="F94" s="131"/>
      <c r="G94" s="131"/>
      <c r="H94" s="127"/>
      <c r="I94" s="132"/>
      <c r="J94" s="131"/>
      <c r="K94" s="126"/>
      <c r="L94" s="128"/>
    </row>
    <row r="95" spans="1:12" s="120" customFormat="1" ht="21" customHeight="1">
      <c r="A95" s="121"/>
      <c r="B95" s="130" t="s">
        <v>380</v>
      </c>
      <c r="C95" s="123" t="s">
        <v>381</v>
      </c>
      <c r="D95" s="124" t="s">
        <v>480</v>
      </c>
      <c r="E95" s="132">
        <v>3</v>
      </c>
      <c r="F95" s="131">
        <v>1300000</v>
      </c>
      <c r="G95" s="131">
        <f aca="true" t="shared" si="5" ref="G95:G101">SUM(E95*F95)</f>
        <v>3900000</v>
      </c>
      <c r="H95" s="127"/>
      <c r="I95" s="132"/>
      <c r="J95" s="131"/>
      <c r="K95" s="126"/>
      <c r="L95" s="128"/>
    </row>
    <row r="96" spans="1:12" s="120" customFormat="1" ht="21" customHeight="1">
      <c r="A96" s="121"/>
      <c r="B96" s="130" t="s">
        <v>382</v>
      </c>
      <c r="C96" s="123"/>
      <c r="D96" s="124" t="s">
        <v>215</v>
      </c>
      <c r="E96" s="132">
        <v>4</v>
      </c>
      <c r="F96" s="131">
        <v>1700000</v>
      </c>
      <c r="G96" s="131">
        <f t="shared" si="5"/>
        <v>6800000</v>
      </c>
      <c r="H96" s="127"/>
      <c r="I96" s="132"/>
      <c r="J96" s="131"/>
      <c r="K96" s="126"/>
      <c r="L96" s="128"/>
    </row>
    <row r="97" spans="1:12" s="120" customFormat="1" ht="21" customHeight="1">
      <c r="A97" s="121"/>
      <c r="B97" s="130" t="s">
        <v>383</v>
      </c>
      <c r="C97" s="123"/>
      <c r="D97" s="124" t="s">
        <v>215</v>
      </c>
      <c r="E97" s="132">
        <v>2</v>
      </c>
      <c r="F97" s="131">
        <v>1500000</v>
      </c>
      <c r="G97" s="131">
        <f t="shared" si="5"/>
        <v>3000000</v>
      </c>
      <c r="H97" s="127"/>
      <c r="I97" s="132"/>
      <c r="J97" s="131"/>
      <c r="K97" s="126"/>
      <c r="L97" s="128"/>
    </row>
    <row r="98" spans="1:12" s="120" customFormat="1" ht="21" customHeight="1">
      <c r="A98" s="121"/>
      <c r="B98" s="130" t="s">
        <v>384</v>
      </c>
      <c r="C98" s="123"/>
      <c r="D98" s="124" t="s">
        <v>215</v>
      </c>
      <c r="E98" s="132">
        <v>9</v>
      </c>
      <c r="F98" s="131">
        <v>300000</v>
      </c>
      <c r="G98" s="131">
        <f t="shared" si="5"/>
        <v>2700000</v>
      </c>
      <c r="H98" s="127"/>
      <c r="I98" s="132"/>
      <c r="J98" s="131"/>
      <c r="K98" s="126"/>
      <c r="L98" s="128"/>
    </row>
    <row r="99" spans="1:12" s="120" customFormat="1" ht="21" customHeight="1">
      <c r="A99" s="121"/>
      <c r="B99" s="130" t="s">
        <v>385</v>
      </c>
      <c r="C99" s="123"/>
      <c r="D99" s="124" t="s">
        <v>215</v>
      </c>
      <c r="E99" s="132">
        <v>6</v>
      </c>
      <c r="F99" s="131">
        <v>700000</v>
      </c>
      <c r="G99" s="131">
        <f t="shared" si="5"/>
        <v>4200000</v>
      </c>
      <c r="H99" s="127"/>
      <c r="I99" s="132"/>
      <c r="J99" s="131"/>
      <c r="K99" s="126"/>
      <c r="L99" s="128"/>
    </row>
    <row r="100" spans="1:12" s="120" customFormat="1" ht="21" customHeight="1">
      <c r="A100" s="121"/>
      <c r="B100" s="130" t="s">
        <v>386</v>
      </c>
      <c r="C100" s="123"/>
      <c r="D100" s="124" t="s">
        <v>215</v>
      </c>
      <c r="E100" s="132">
        <v>10</v>
      </c>
      <c r="F100" s="131">
        <v>200000</v>
      </c>
      <c r="G100" s="131">
        <f t="shared" si="5"/>
        <v>2000000</v>
      </c>
      <c r="H100" s="127"/>
      <c r="I100" s="132"/>
      <c r="J100" s="131"/>
      <c r="K100" s="126"/>
      <c r="L100" s="128"/>
    </row>
    <row r="101" spans="1:12" s="120" customFormat="1" ht="21" customHeight="1">
      <c r="A101" s="121"/>
      <c r="B101" s="130" t="s">
        <v>387</v>
      </c>
      <c r="C101" s="123"/>
      <c r="D101" s="124" t="s">
        <v>215</v>
      </c>
      <c r="E101" s="132">
        <v>4</v>
      </c>
      <c r="F101" s="131">
        <v>100000</v>
      </c>
      <c r="G101" s="131">
        <f t="shared" si="5"/>
        <v>400000</v>
      </c>
      <c r="H101" s="127"/>
      <c r="I101" s="132"/>
      <c r="J101" s="131"/>
      <c r="K101" s="126"/>
      <c r="L101" s="128"/>
    </row>
    <row r="102" spans="1:12" s="120" customFormat="1" ht="21" customHeight="1">
      <c r="A102" s="121"/>
      <c r="B102" s="129" t="s">
        <v>377</v>
      </c>
      <c r="C102" s="123"/>
      <c r="D102" s="124"/>
      <c r="E102" s="132"/>
      <c r="F102" s="131"/>
      <c r="G102" s="131">
        <f>SUM(G95:G101)</f>
        <v>23000000</v>
      </c>
      <c r="H102" s="127"/>
      <c r="I102" s="132"/>
      <c r="J102" s="131"/>
      <c r="K102" s="126"/>
      <c r="L102" s="128"/>
    </row>
    <row r="103" spans="1:12" s="120" customFormat="1" ht="21" customHeight="1">
      <c r="A103" s="121"/>
      <c r="B103" s="130"/>
      <c r="C103" s="123"/>
      <c r="D103" s="124"/>
      <c r="E103" s="137"/>
      <c r="F103" s="131"/>
      <c r="G103" s="131"/>
      <c r="H103" s="127"/>
      <c r="I103" s="137"/>
      <c r="J103" s="131"/>
      <c r="K103" s="126"/>
      <c r="L103" s="128"/>
    </row>
    <row r="104" spans="1:12" s="120" customFormat="1" ht="21" customHeight="1">
      <c r="A104" s="121" t="s">
        <v>389</v>
      </c>
      <c r="B104" s="130" t="s">
        <v>390</v>
      </c>
      <c r="C104" s="123"/>
      <c r="D104" s="124"/>
      <c r="E104" s="137"/>
      <c r="F104" s="131"/>
      <c r="G104" s="131"/>
      <c r="H104" s="127"/>
      <c r="I104" s="137"/>
      <c r="J104" s="131"/>
      <c r="K104" s="126"/>
      <c r="L104" s="128"/>
    </row>
    <row r="105" spans="1:12" s="120" customFormat="1" ht="21" customHeight="1">
      <c r="A105" s="121"/>
      <c r="B105" s="130" t="s">
        <v>391</v>
      </c>
      <c r="C105" s="123"/>
      <c r="D105" s="124" t="s">
        <v>480</v>
      </c>
      <c r="E105" s="137">
        <v>3</v>
      </c>
      <c r="F105" s="131">
        <v>1200000</v>
      </c>
      <c r="G105" s="131">
        <f>SUM(E105*F105)</f>
        <v>3600000</v>
      </c>
      <c r="H105" s="127"/>
      <c r="I105" s="137"/>
      <c r="J105" s="131"/>
      <c r="K105" s="126"/>
      <c r="L105" s="128"/>
    </row>
    <row r="106" spans="1:12" s="120" customFormat="1" ht="21" customHeight="1">
      <c r="A106" s="121"/>
      <c r="B106" s="130" t="s">
        <v>392</v>
      </c>
      <c r="C106" s="123"/>
      <c r="D106" s="124" t="s">
        <v>480</v>
      </c>
      <c r="E106" s="137">
        <v>3</v>
      </c>
      <c r="F106" s="131">
        <v>2000000</v>
      </c>
      <c r="G106" s="131">
        <f>SUM(E106*F106)</f>
        <v>6000000</v>
      </c>
      <c r="H106" s="127"/>
      <c r="I106" s="137"/>
      <c r="J106" s="131"/>
      <c r="K106" s="126"/>
      <c r="L106" s="128"/>
    </row>
    <row r="107" spans="1:12" s="120" customFormat="1" ht="21" customHeight="1">
      <c r="A107" s="121"/>
      <c r="B107" s="130" t="s">
        <v>393</v>
      </c>
      <c r="C107" s="123"/>
      <c r="D107" s="124" t="s">
        <v>215</v>
      </c>
      <c r="E107" s="132">
        <v>2</v>
      </c>
      <c r="F107" s="131">
        <v>1500000</v>
      </c>
      <c r="G107" s="131">
        <f>SUM(E107*F107)</f>
        <v>3000000</v>
      </c>
      <c r="H107" s="127"/>
      <c r="I107" s="132"/>
      <c r="J107" s="131"/>
      <c r="K107" s="126"/>
      <c r="L107" s="128"/>
    </row>
    <row r="108" spans="1:12" s="120" customFormat="1" ht="21" customHeight="1">
      <c r="A108" s="121"/>
      <c r="B108" s="129" t="s">
        <v>377</v>
      </c>
      <c r="C108" s="123"/>
      <c r="D108" s="124"/>
      <c r="E108" s="132"/>
      <c r="F108" s="131"/>
      <c r="G108" s="131">
        <f>SUM(G105:G107)</f>
        <v>12600000</v>
      </c>
      <c r="H108" s="127"/>
      <c r="I108" s="132"/>
      <c r="J108" s="131"/>
      <c r="K108" s="126"/>
      <c r="L108" s="128"/>
    </row>
    <row r="109" spans="1:12" s="120" customFormat="1" ht="21" customHeight="1">
      <c r="A109" s="121"/>
      <c r="B109" s="129"/>
      <c r="C109" s="123"/>
      <c r="D109" s="124"/>
      <c r="E109" s="132"/>
      <c r="F109" s="131"/>
      <c r="G109" s="131"/>
      <c r="H109" s="127"/>
      <c r="I109" s="132"/>
      <c r="J109" s="131"/>
      <c r="K109" s="126"/>
      <c r="L109" s="128"/>
    </row>
    <row r="110" spans="1:12" s="120" customFormat="1" ht="21" customHeight="1">
      <c r="A110" s="121"/>
      <c r="B110" s="129"/>
      <c r="C110" s="123"/>
      <c r="D110" s="124"/>
      <c r="E110" s="132"/>
      <c r="F110" s="131"/>
      <c r="G110" s="131"/>
      <c r="H110" s="127"/>
      <c r="I110" s="132"/>
      <c r="J110" s="131"/>
      <c r="K110" s="126"/>
      <c r="L110" s="128"/>
    </row>
    <row r="111" spans="1:12" s="120" customFormat="1" ht="21" customHeight="1">
      <c r="A111" s="121"/>
      <c r="B111" s="130"/>
      <c r="C111" s="123"/>
      <c r="D111" s="124"/>
      <c r="E111" s="132"/>
      <c r="F111" s="131"/>
      <c r="G111" s="131"/>
      <c r="H111" s="127"/>
      <c r="I111" s="132"/>
      <c r="J111" s="131"/>
      <c r="K111" s="126"/>
      <c r="L111" s="128"/>
    </row>
    <row r="112" spans="1:12" s="120" customFormat="1" ht="21" customHeight="1">
      <c r="A112" s="121" t="s">
        <v>394</v>
      </c>
      <c r="B112" s="130" t="s">
        <v>395</v>
      </c>
      <c r="C112" s="123"/>
      <c r="D112" s="124"/>
      <c r="E112" s="132"/>
      <c r="F112" s="131"/>
      <c r="G112" s="131"/>
      <c r="H112" s="127"/>
      <c r="I112" s="132"/>
      <c r="J112" s="131"/>
      <c r="K112" s="126"/>
      <c r="L112" s="128"/>
    </row>
    <row r="113" spans="1:12" s="120" customFormat="1" ht="21" customHeight="1">
      <c r="A113" s="121" t="s">
        <v>320</v>
      </c>
      <c r="B113" s="130" t="s">
        <v>321</v>
      </c>
      <c r="C113" s="123"/>
      <c r="D113" s="124"/>
      <c r="E113" s="132"/>
      <c r="F113" s="131"/>
      <c r="G113" s="131"/>
      <c r="H113" s="127"/>
      <c r="I113" s="132"/>
      <c r="J113" s="131"/>
      <c r="K113" s="126"/>
      <c r="L113" s="128"/>
    </row>
    <row r="114" spans="1:12" s="120" customFormat="1" ht="21" customHeight="1">
      <c r="A114" s="121"/>
      <c r="B114" s="130" t="s">
        <v>322</v>
      </c>
      <c r="C114" s="123" t="s">
        <v>396</v>
      </c>
      <c r="D114" s="124" t="s">
        <v>216</v>
      </c>
      <c r="E114" s="132">
        <v>4500</v>
      </c>
      <c r="F114" s="131">
        <v>2800</v>
      </c>
      <c r="G114" s="131">
        <f>SUM(E114*F114)</f>
        <v>12600000</v>
      </c>
      <c r="H114" s="127"/>
      <c r="I114" s="132"/>
      <c r="J114" s="131"/>
      <c r="K114" s="126"/>
      <c r="L114" s="128"/>
    </row>
    <row r="115" spans="1:12" s="120" customFormat="1" ht="21" customHeight="1">
      <c r="A115" s="121"/>
      <c r="B115" s="130" t="s">
        <v>397</v>
      </c>
      <c r="C115" s="123" t="s">
        <v>398</v>
      </c>
      <c r="D115" s="124" t="s">
        <v>216</v>
      </c>
      <c r="E115" s="132">
        <v>950</v>
      </c>
      <c r="F115" s="131">
        <v>3500</v>
      </c>
      <c r="G115" s="131">
        <f>SUM(E115*F115)</f>
        <v>3325000</v>
      </c>
      <c r="H115" s="127"/>
      <c r="I115" s="132"/>
      <c r="J115" s="131"/>
      <c r="K115" s="126"/>
      <c r="L115" s="128"/>
    </row>
    <row r="116" spans="1:12" s="120" customFormat="1" ht="21" customHeight="1">
      <c r="A116" s="121"/>
      <c r="B116" s="130" t="s">
        <v>399</v>
      </c>
      <c r="C116" s="123" t="s">
        <v>400</v>
      </c>
      <c r="D116" s="124" t="s">
        <v>216</v>
      </c>
      <c r="E116" s="132">
        <v>3550</v>
      </c>
      <c r="F116" s="131">
        <v>7000</v>
      </c>
      <c r="G116" s="131">
        <f>SUM(E116*F116)</f>
        <v>24850000</v>
      </c>
      <c r="H116" s="127"/>
      <c r="I116" s="132"/>
      <c r="J116" s="131"/>
      <c r="K116" s="126"/>
      <c r="L116" s="128"/>
    </row>
    <row r="117" spans="1:12" s="120" customFormat="1" ht="21" customHeight="1">
      <c r="A117" s="121"/>
      <c r="B117" s="129" t="s">
        <v>403</v>
      </c>
      <c r="C117" s="123"/>
      <c r="D117" s="124"/>
      <c r="E117" s="132"/>
      <c r="F117" s="131"/>
      <c r="G117" s="131">
        <f>SUM(G114:G116)</f>
        <v>40775000</v>
      </c>
      <c r="H117" s="127"/>
      <c r="I117" s="132"/>
      <c r="J117" s="131"/>
      <c r="K117" s="126"/>
      <c r="L117" s="128"/>
    </row>
    <row r="118" spans="1:12" s="120" customFormat="1" ht="21" customHeight="1">
      <c r="A118" s="121"/>
      <c r="B118" s="130"/>
      <c r="C118" s="123"/>
      <c r="D118" s="124"/>
      <c r="E118" s="132"/>
      <c r="F118" s="131"/>
      <c r="G118" s="131"/>
      <c r="H118" s="127"/>
      <c r="I118" s="132"/>
      <c r="J118" s="131"/>
      <c r="K118" s="126"/>
      <c r="L118" s="128"/>
    </row>
    <row r="119" spans="1:12" s="120" customFormat="1" ht="21" customHeight="1">
      <c r="A119" s="121" t="s">
        <v>401</v>
      </c>
      <c r="B119" s="130" t="s">
        <v>402</v>
      </c>
      <c r="C119" s="123"/>
      <c r="D119" s="124"/>
      <c r="E119" s="132"/>
      <c r="F119" s="131"/>
      <c r="G119" s="131"/>
      <c r="H119" s="127"/>
      <c r="I119" s="132"/>
      <c r="J119" s="131"/>
      <c r="K119" s="126"/>
      <c r="L119" s="128"/>
    </row>
    <row r="120" spans="1:12" s="120" customFormat="1" ht="21" customHeight="1">
      <c r="A120" s="121"/>
      <c r="B120" s="130" t="s">
        <v>404</v>
      </c>
      <c r="C120" s="123" t="s">
        <v>405</v>
      </c>
      <c r="D120" s="124" t="s">
        <v>481</v>
      </c>
      <c r="E120" s="132">
        <v>8</v>
      </c>
      <c r="F120" s="131">
        <v>1400000</v>
      </c>
      <c r="G120" s="131">
        <f aca="true" t="shared" si="6" ref="G120:G130">SUM(E120*F120)</f>
        <v>11200000</v>
      </c>
      <c r="H120" s="127"/>
      <c r="I120" s="132"/>
      <c r="J120" s="131"/>
      <c r="K120" s="126"/>
      <c r="L120" s="128"/>
    </row>
    <row r="121" spans="1:12" s="120" customFormat="1" ht="21" customHeight="1">
      <c r="A121" s="121"/>
      <c r="B121" s="130" t="s">
        <v>406</v>
      </c>
      <c r="C121" s="123" t="s">
        <v>407</v>
      </c>
      <c r="D121" s="124" t="s">
        <v>214</v>
      </c>
      <c r="E121" s="132">
        <v>113</v>
      </c>
      <c r="F121" s="131">
        <v>38000</v>
      </c>
      <c r="G121" s="131">
        <f t="shared" si="6"/>
        <v>4294000</v>
      </c>
      <c r="H121" s="127"/>
      <c r="I121" s="132"/>
      <c r="J121" s="131"/>
      <c r="K121" s="126"/>
      <c r="L121" s="128"/>
    </row>
    <row r="122" spans="1:12" s="120" customFormat="1" ht="21" customHeight="1">
      <c r="A122" s="121"/>
      <c r="B122" s="130" t="s">
        <v>408</v>
      </c>
      <c r="C122" s="123" t="s">
        <v>409</v>
      </c>
      <c r="D122" s="124" t="s">
        <v>214</v>
      </c>
      <c r="E122" s="132">
        <v>130</v>
      </c>
      <c r="F122" s="131">
        <v>37000</v>
      </c>
      <c r="G122" s="131">
        <f t="shared" si="6"/>
        <v>4810000</v>
      </c>
      <c r="H122" s="127"/>
      <c r="I122" s="132"/>
      <c r="J122" s="131"/>
      <c r="K122" s="126"/>
      <c r="L122" s="128"/>
    </row>
    <row r="123" spans="1:12" s="120" customFormat="1" ht="21" customHeight="1">
      <c r="A123" s="121"/>
      <c r="B123" s="130" t="s">
        <v>408</v>
      </c>
      <c r="C123" s="123" t="s">
        <v>410</v>
      </c>
      <c r="D123" s="124" t="s">
        <v>214</v>
      </c>
      <c r="E123" s="132">
        <v>78</v>
      </c>
      <c r="F123" s="131">
        <v>28000</v>
      </c>
      <c r="G123" s="131">
        <f t="shared" si="6"/>
        <v>2184000</v>
      </c>
      <c r="H123" s="127"/>
      <c r="I123" s="132"/>
      <c r="J123" s="131"/>
      <c r="K123" s="126"/>
      <c r="L123" s="128"/>
    </row>
    <row r="124" spans="1:12" s="120" customFormat="1" ht="21" customHeight="1">
      <c r="A124" s="121"/>
      <c r="B124" s="130" t="s">
        <v>411</v>
      </c>
      <c r="C124" s="160" t="s">
        <v>413</v>
      </c>
      <c r="D124" s="124" t="s">
        <v>481</v>
      </c>
      <c r="E124" s="132">
        <v>3</v>
      </c>
      <c r="F124" s="131">
        <v>250000</v>
      </c>
      <c r="G124" s="131">
        <f t="shared" si="6"/>
        <v>750000</v>
      </c>
      <c r="H124" s="127"/>
      <c r="I124" s="132"/>
      <c r="J124" s="131"/>
      <c r="K124" s="126"/>
      <c r="L124" s="128"/>
    </row>
    <row r="125" spans="1:12" s="120" customFormat="1" ht="21" customHeight="1">
      <c r="A125" s="121"/>
      <c r="B125" s="130" t="s">
        <v>411</v>
      </c>
      <c r="C125" s="160" t="s">
        <v>492</v>
      </c>
      <c r="D125" s="124" t="s">
        <v>481</v>
      </c>
      <c r="E125" s="132">
        <v>5</v>
      </c>
      <c r="F125" s="131">
        <v>200000</v>
      </c>
      <c r="G125" s="131">
        <f t="shared" si="6"/>
        <v>1000000</v>
      </c>
      <c r="H125" s="127"/>
      <c r="I125" s="132"/>
      <c r="J125" s="131"/>
      <c r="K125" s="126"/>
      <c r="L125" s="128"/>
    </row>
    <row r="126" spans="1:12" s="120" customFormat="1" ht="21" customHeight="1">
      <c r="A126" s="121"/>
      <c r="B126" s="130" t="s">
        <v>412</v>
      </c>
      <c r="C126" s="123" t="s">
        <v>414</v>
      </c>
      <c r="D126" s="124" t="s">
        <v>481</v>
      </c>
      <c r="E126" s="132">
        <v>10</v>
      </c>
      <c r="F126" s="131">
        <v>90000</v>
      </c>
      <c r="G126" s="131">
        <f t="shared" si="6"/>
        <v>900000</v>
      </c>
      <c r="H126" s="127"/>
      <c r="I126" s="132"/>
      <c r="J126" s="131"/>
      <c r="K126" s="126"/>
      <c r="L126" s="128"/>
    </row>
    <row r="127" spans="1:12" s="120" customFormat="1" ht="21" customHeight="1">
      <c r="A127" s="121"/>
      <c r="B127" s="130" t="s">
        <v>415</v>
      </c>
      <c r="C127" s="123" t="s">
        <v>416</v>
      </c>
      <c r="D127" s="124" t="s">
        <v>481</v>
      </c>
      <c r="E127" s="132">
        <v>12</v>
      </c>
      <c r="F127" s="131">
        <v>55000</v>
      </c>
      <c r="G127" s="131">
        <f t="shared" si="6"/>
        <v>660000</v>
      </c>
      <c r="H127" s="127"/>
      <c r="I127" s="132"/>
      <c r="J127" s="131"/>
      <c r="K127" s="126"/>
      <c r="L127" s="128"/>
    </row>
    <row r="128" spans="1:12" s="120" customFormat="1" ht="21" customHeight="1">
      <c r="A128" s="121"/>
      <c r="B128" s="130" t="s">
        <v>417</v>
      </c>
      <c r="C128" s="123" t="s">
        <v>418</v>
      </c>
      <c r="D128" s="124" t="s">
        <v>214</v>
      </c>
      <c r="E128" s="132">
        <v>136</v>
      </c>
      <c r="F128" s="131">
        <v>65000</v>
      </c>
      <c r="G128" s="131">
        <f t="shared" si="6"/>
        <v>8840000</v>
      </c>
      <c r="H128" s="127"/>
      <c r="I128" s="132"/>
      <c r="J128" s="131"/>
      <c r="K128" s="126"/>
      <c r="L128" s="128"/>
    </row>
    <row r="129" spans="1:12" s="120" customFormat="1" ht="21" customHeight="1">
      <c r="A129" s="121"/>
      <c r="B129" s="130" t="s">
        <v>419</v>
      </c>
      <c r="C129" s="123" t="s">
        <v>421</v>
      </c>
      <c r="D129" s="124" t="s">
        <v>214</v>
      </c>
      <c r="E129" s="132">
        <v>21</v>
      </c>
      <c r="F129" s="131">
        <v>20000</v>
      </c>
      <c r="G129" s="131">
        <f t="shared" si="6"/>
        <v>420000</v>
      </c>
      <c r="H129" s="127"/>
      <c r="I129" s="132"/>
      <c r="J129" s="131"/>
      <c r="K129" s="126"/>
      <c r="L129" s="128"/>
    </row>
    <row r="130" spans="1:12" s="120" customFormat="1" ht="21" customHeight="1">
      <c r="A130" s="121"/>
      <c r="B130" s="130" t="s">
        <v>420</v>
      </c>
      <c r="C130" s="123"/>
      <c r="D130" s="124" t="s">
        <v>214</v>
      </c>
      <c r="E130" s="132">
        <v>41</v>
      </c>
      <c r="F130" s="131">
        <v>15000</v>
      </c>
      <c r="G130" s="131">
        <f t="shared" si="6"/>
        <v>615000</v>
      </c>
      <c r="H130" s="127"/>
      <c r="I130" s="132"/>
      <c r="J130" s="131"/>
      <c r="K130" s="126"/>
      <c r="L130" s="128"/>
    </row>
    <row r="131" spans="1:12" s="120" customFormat="1" ht="21" customHeight="1">
      <c r="A131" s="121"/>
      <c r="B131" s="129" t="s">
        <v>403</v>
      </c>
      <c r="C131" s="123"/>
      <c r="D131" s="124"/>
      <c r="E131" s="132"/>
      <c r="F131" s="131"/>
      <c r="G131" s="131">
        <f>SUM(G120:G130)</f>
        <v>35673000</v>
      </c>
      <c r="H131" s="127"/>
      <c r="I131" s="132"/>
      <c r="J131" s="131"/>
      <c r="K131" s="126"/>
      <c r="L131" s="128"/>
    </row>
    <row r="132" spans="1:12" s="120" customFormat="1" ht="21" customHeight="1">
      <c r="A132" s="121"/>
      <c r="B132" s="122"/>
      <c r="C132" s="123"/>
      <c r="D132" s="124"/>
      <c r="E132" s="132"/>
      <c r="F132" s="131"/>
      <c r="G132" s="131"/>
      <c r="H132" s="127"/>
      <c r="I132" s="132"/>
      <c r="J132" s="131"/>
      <c r="K132" s="126"/>
      <c r="L132" s="128"/>
    </row>
    <row r="133" spans="1:12" s="120" customFormat="1" ht="21" customHeight="1">
      <c r="A133" s="121" t="s">
        <v>422</v>
      </c>
      <c r="B133" s="130" t="s">
        <v>423</v>
      </c>
      <c r="C133" s="123"/>
      <c r="D133" s="124"/>
      <c r="E133" s="132"/>
      <c r="F133" s="131"/>
      <c r="G133" s="131"/>
      <c r="H133" s="127"/>
      <c r="I133" s="132"/>
      <c r="J133" s="131"/>
      <c r="K133" s="126"/>
      <c r="L133" s="128"/>
    </row>
    <row r="134" spans="1:12" s="120" customFormat="1" ht="21" customHeight="1">
      <c r="A134" s="121"/>
      <c r="B134" s="130" t="s">
        <v>424</v>
      </c>
      <c r="C134" s="123" t="s">
        <v>425</v>
      </c>
      <c r="D134" s="124" t="s">
        <v>481</v>
      </c>
      <c r="E134" s="132">
        <v>10</v>
      </c>
      <c r="F134" s="131">
        <v>1000000</v>
      </c>
      <c r="G134" s="131">
        <f>SUM(E134*F134)</f>
        <v>10000000</v>
      </c>
      <c r="H134" s="127"/>
      <c r="I134" s="132"/>
      <c r="J134" s="131"/>
      <c r="K134" s="126"/>
      <c r="L134" s="128"/>
    </row>
    <row r="135" spans="1:12" s="120" customFormat="1" ht="21" customHeight="1">
      <c r="A135" s="121"/>
      <c r="B135" s="130" t="s">
        <v>426</v>
      </c>
      <c r="C135" s="123" t="s">
        <v>427</v>
      </c>
      <c r="D135" s="124" t="s">
        <v>214</v>
      </c>
      <c r="E135" s="132">
        <v>202</v>
      </c>
      <c r="F135" s="131">
        <v>30000</v>
      </c>
      <c r="G135" s="131">
        <f>SUM(E135*F135)</f>
        <v>6060000</v>
      </c>
      <c r="H135" s="127"/>
      <c r="I135" s="132"/>
      <c r="J135" s="131"/>
      <c r="K135" s="126"/>
      <c r="L135" s="128"/>
    </row>
    <row r="136" spans="1:12" s="120" customFormat="1" ht="21" customHeight="1">
      <c r="A136" s="121"/>
      <c r="B136" s="130" t="s">
        <v>428</v>
      </c>
      <c r="C136" s="123"/>
      <c r="D136" s="124" t="s">
        <v>481</v>
      </c>
      <c r="E136" s="132">
        <v>8</v>
      </c>
      <c r="F136" s="131">
        <v>50000</v>
      </c>
      <c r="G136" s="131">
        <f>SUM(E136*F136)</f>
        <v>400000</v>
      </c>
      <c r="H136" s="127"/>
      <c r="I136" s="132"/>
      <c r="J136" s="131"/>
      <c r="K136" s="126"/>
      <c r="L136" s="128"/>
    </row>
    <row r="137" spans="1:12" s="120" customFormat="1" ht="21" customHeight="1">
      <c r="A137" s="121"/>
      <c r="B137" s="130" t="s">
        <v>408</v>
      </c>
      <c r="C137" s="123" t="s">
        <v>410</v>
      </c>
      <c r="D137" s="124" t="s">
        <v>214</v>
      </c>
      <c r="E137" s="132">
        <v>45</v>
      </c>
      <c r="F137" s="131">
        <v>28000</v>
      </c>
      <c r="G137" s="131">
        <f>SUM(E137*F137)</f>
        <v>1260000</v>
      </c>
      <c r="H137" s="127"/>
      <c r="I137" s="132"/>
      <c r="J137" s="131"/>
      <c r="K137" s="126"/>
      <c r="L137" s="128"/>
    </row>
    <row r="138" spans="1:12" s="120" customFormat="1" ht="21" customHeight="1">
      <c r="A138" s="121"/>
      <c r="B138" s="129" t="s">
        <v>403</v>
      </c>
      <c r="C138" s="123"/>
      <c r="D138" s="138"/>
      <c r="E138" s="132"/>
      <c r="F138" s="131"/>
      <c r="G138" s="131">
        <f>SUM(G134:G137)</f>
        <v>17720000</v>
      </c>
      <c r="H138" s="127"/>
      <c r="I138" s="132"/>
      <c r="J138" s="131"/>
      <c r="K138" s="126"/>
      <c r="L138" s="128"/>
    </row>
    <row r="139" spans="1:12" s="120" customFormat="1" ht="21" customHeight="1">
      <c r="A139" s="121"/>
      <c r="B139" s="130"/>
      <c r="C139" s="123"/>
      <c r="D139" s="138"/>
      <c r="E139" s="132"/>
      <c r="F139" s="131"/>
      <c r="G139" s="131"/>
      <c r="H139" s="127"/>
      <c r="I139" s="132"/>
      <c r="J139" s="131"/>
      <c r="K139" s="126"/>
      <c r="L139" s="128"/>
    </row>
    <row r="140" spans="1:12" s="120" customFormat="1" ht="21" customHeight="1">
      <c r="A140" s="121" t="s">
        <v>429</v>
      </c>
      <c r="B140" s="130" t="s">
        <v>430</v>
      </c>
      <c r="C140" s="123"/>
      <c r="D140" s="138"/>
      <c r="E140" s="132"/>
      <c r="F140" s="131"/>
      <c r="G140" s="131"/>
      <c r="H140" s="127"/>
      <c r="I140" s="132"/>
      <c r="J140" s="131"/>
      <c r="K140" s="126"/>
      <c r="L140" s="128"/>
    </row>
    <row r="141" spans="1:12" s="120" customFormat="1" ht="21" customHeight="1">
      <c r="A141" s="121"/>
      <c r="B141" s="130" t="s">
        <v>431</v>
      </c>
      <c r="C141" s="123"/>
      <c r="D141" s="124" t="s">
        <v>216</v>
      </c>
      <c r="E141" s="132">
        <v>383</v>
      </c>
      <c r="F141" s="131">
        <v>14000</v>
      </c>
      <c r="G141" s="131">
        <f>SUM(E141*F141)</f>
        <v>5362000</v>
      </c>
      <c r="H141" s="127"/>
      <c r="I141" s="132"/>
      <c r="J141" s="131"/>
      <c r="K141" s="126"/>
      <c r="L141" s="128"/>
    </row>
    <row r="142" spans="1:12" s="120" customFormat="1" ht="21" customHeight="1">
      <c r="A142" s="121"/>
      <c r="B142" s="130" t="s">
        <v>432</v>
      </c>
      <c r="C142" s="123" t="s">
        <v>482</v>
      </c>
      <c r="D142" s="124" t="s">
        <v>474</v>
      </c>
      <c r="E142" s="132">
        <v>940</v>
      </c>
      <c r="F142" s="131">
        <v>43000</v>
      </c>
      <c r="G142" s="131">
        <f>SUM(E142*F142)</f>
        <v>40420000</v>
      </c>
      <c r="H142" s="127"/>
      <c r="I142" s="132"/>
      <c r="J142" s="131"/>
      <c r="K142" s="126"/>
      <c r="L142" s="140"/>
    </row>
    <row r="143" spans="1:12" s="120" customFormat="1" ht="21" customHeight="1">
      <c r="A143" s="121"/>
      <c r="B143" s="130" t="s">
        <v>432</v>
      </c>
      <c r="C143" s="123" t="s">
        <v>433</v>
      </c>
      <c r="D143" s="124" t="s">
        <v>474</v>
      </c>
      <c r="E143" s="132">
        <v>245</v>
      </c>
      <c r="F143" s="131">
        <v>23000</v>
      </c>
      <c r="G143" s="131">
        <f>SUM(E143*F143)</f>
        <v>5635000</v>
      </c>
      <c r="H143" s="127"/>
      <c r="I143" s="132"/>
      <c r="J143" s="131"/>
      <c r="K143" s="126"/>
      <c r="L143" s="140"/>
    </row>
    <row r="144" spans="1:12" s="120" customFormat="1" ht="21" customHeight="1">
      <c r="A144" s="121"/>
      <c r="B144" s="130" t="s">
        <v>434</v>
      </c>
      <c r="C144" s="123"/>
      <c r="D144" s="124" t="s">
        <v>216</v>
      </c>
      <c r="E144" s="132">
        <v>77</v>
      </c>
      <c r="F144" s="131">
        <v>3500</v>
      </c>
      <c r="G144" s="131">
        <f>SUM(E144*F144)</f>
        <v>269500</v>
      </c>
      <c r="H144" s="127"/>
      <c r="I144" s="132"/>
      <c r="J144" s="131"/>
      <c r="K144" s="126"/>
      <c r="L144" s="140"/>
    </row>
    <row r="145" spans="1:12" s="120" customFormat="1" ht="21" customHeight="1">
      <c r="A145" s="121"/>
      <c r="B145" s="129" t="s">
        <v>403</v>
      </c>
      <c r="C145" s="123"/>
      <c r="D145" s="124"/>
      <c r="E145" s="132"/>
      <c r="F145" s="131"/>
      <c r="G145" s="131">
        <f>SUM(G141:G144)</f>
        <v>51686500</v>
      </c>
      <c r="H145" s="127"/>
      <c r="I145" s="132"/>
      <c r="J145" s="131"/>
      <c r="K145" s="126"/>
      <c r="L145" s="140"/>
    </row>
    <row r="146" spans="1:12" s="120" customFormat="1" ht="21" customHeight="1">
      <c r="A146" s="121"/>
      <c r="B146" s="136"/>
      <c r="C146" s="123"/>
      <c r="D146" s="124"/>
      <c r="E146" s="132"/>
      <c r="F146" s="131"/>
      <c r="G146" s="131"/>
      <c r="H146" s="127"/>
      <c r="I146" s="132"/>
      <c r="J146" s="131"/>
      <c r="K146" s="126"/>
      <c r="L146" s="140"/>
    </row>
    <row r="147" spans="1:12" s="120" customFormat="1" ht="21" customHeight="1">
      <c r="A147" s="121" t="s">
        <v>435</v>
      </c>
      <c r="B147" s="136" t="s">
        <v>436</v>
      </c>
      <c r="C147" s="123"/>
      <c r="D147" s="124"/>
      <c r="E147" s="132"/>
      <c r="F147" s="131"/>
      <c r="G147" s="131"/>
      <c r="H147" s="127"/>
      <c r="I147" s="132"/>
      <c r="J147" s="131"/>
      <c r="K147" s="126"/>
      <c r="L147" s="140"/>
    </row>
    <row r="148" spans="1:12" s="120" customFormat="1" ht="21" customHeight="1">
      <c r="A148" s="121"/>
      <c r="B148" s="136" t="s">
        <v>437</v>
      </c>
      <c r="C148" s="123"/>
      <c r="D148" s="124"/>
      <c r="E148" s="132"/>
      <c r="F148" s="131"/>
      <c r="G148" s="131"/>
      <c r="H148" s="127"/>
      <c r="I148" s="132"/>
      <c r="J148" s="131"/>
      <c r="K148" s="126"/>
      <c r="L148" s="140"/>
    </row>
    <row r="149" spans="1:12" s="120" customFormat="1" ht="21" customHeight="1">
      <c r="A149" s="121"/>
      <c r="B149" s="130" t="s">
        <v>438</v>
      </c>
      <c r="C149" s="123"/>
      <c r="D149" s="124" t="s">
        <v>216</v>
      </c>
      <c r="E149" s="132">
        <v>1100</v>
      </c>
      <c r="F149" s="131">
        <v>2800</v>
      </c>
      <c r="G149" s="131">
        <f aca="true" t="shared" si="7" ref="G149:G158">SUM(E149*F149)</f>
        <v>3080000</v>
      </c>
      <c r="H149" s="127"/>
      <c r="I149" s="132"/>
      <c r="J149" s="131"/>
      <c r="K149" s="126"/>
      <c r="L149" s="140"/>
    </row>
    <row r="150" spans="1:12" s="120" customFormat="1" ht="21" customHeight="1">
      <c r="A150" s="121"/>
      <c r="B150" s="130" t="s">
        <v>439</v>
      </c>
      <c r="C150" s="123"/>
      <c r="D150" s="124" t="s">
        <v>216</v>
      </c>
      <c r="E150" s="132">
        <v>236</v>
      </c>
      <c r="F150" s="131">
        <v>3500</v>
      </c>
      <c r="G150" s="131">
        <f t="shared" si="7"/>
        <v>826000</v>
      </c>
      <c r="H150" s="127"/>
      <c r="I150" s="132"/>
      <c r="J150" s="131"/>
      <c r="K150" s="126"/>
      <c r="L150" s="140"/>
    </row>
    <row r="151" spans="1:12" s="120" customFormat="1" ht="21" customHeight="1">
      <c r="A151" s="121"/>
      <c r="B151" s="130" t="s">
        <v>399</v>
      </c>
      <c r="C151" s="123" t="s">
        <v>400</v>
      </c>
      <c r="D151" s="124" t="s">
        <v>216</v>
      </c>
      <c r="E151" s="132">
        <v>864</v>
      </c>
      <c r="F151" s="131">
        <v>7000</v>
      </c>
      <c r="G151" s="131">
        <f t="shared" si="7"/>
        <v>6048000</v>
      </c>
      <c r="H151" s="127"/>
      <c r="I151" s="132"/>
      <c r="J151" s="131"/>
      <c r="K151" s="126"/>
      <c r="L151" s="140"/>
    </row>
    <row r="152" spans="1:12" s="120" customFormat="1" ht="21" customHeight="1">
      <c r="A152" s="121"/>
      <c r="B152" s="130" t="s">
        <v>440</v>
      </c>
      <c r="C152" s="123"/>
      <c r="D152" s="124"/>
      <c r="E152" s="132"/>
      <c r="F152" s="131"/>
      <c r="G152" s="131"/>
      <c r="H152" s="127"/>
      <c r="I152" s="132"/>
      <c r="J152" s="131"/>
      <c r="K152" s="126"/>
      <c r="L152" s="140"/>
    </row>
    <row r="153" spans="1:12" s="120" customFormat="1" ht="21" customHeight="1">
      <c r="A153" s="121"/>
      <c r="B153" s="130" t="s">
        <v>441</v>
      </c>
      <c r="C153" s="123" t="s">
        <v>443</v>
      </c>
      <c r="D153" s="124" t="s">
        <v>474</v>
      </c>
      <c r="E153" s="132">
        <v>807</v>
      </c>
      <c r="F153" s="131">
        <v>250000</v>
      </c>
      <c r="G153" s="131">
        <f t="shared" si="7"/>
        <v>201750000</v>
      </c>
      <c r="H153" s="127"/>
      <c r="I153" s="132"/>
      <c r="J153" s="131"/>
      <c r="K153" s="126"/>
      <c r="L153" s="140"/>
    </row>
    <row r="154" spans="1:12" s="120" customFormat="1" ht="21" customHeight="1">
      <c r="A154" s="121"/>
      <c r="B154" s="130" t="s">
        <v>442</v>
      </c>
      <c r="C154" s="123" t="s">
        <v>444</v>
      </c>
      <c r="D154" s="124" t="s">
        <v>474</v>
      </c>
      <c r="E154" s="132">
        <v>50</v>
      </c>
      <c r="F154" s="131">
        <v>250000</v>
      </c>
      <c r="G154" s="131">
        <f t="shared" si="7"/>
        <v>12500000</v>
      </c>
      <c r="H154" s="127"/>
      <c r="I154" s="132"/>
      <c r="J154" s="131"/>
      <c r="K154" s="126"/>
      <c r="L154" s="140"/>
    </row>
    <row r="155" spans="1:12" s="120" customFormat="1" ht="21" customHeight="1">
      <c r="A155" s="121"/>
      <c r="B155" s="130" t="s">
        <v>445</v>
      </c>
      <c r="C155" s="123"/>
      <c r="D155" s="124" t="s">
        <v>216</v>
      </c>
      <c r="E155" s="132">
        <v>4041</v>
      </c>
      <c r="F155" s="131">
        <v>5000</v>
      </c>
      <c r="G155" s="131">
        <f t="shared" si="7"/>
        <v>20205000</v>
      </c>
      <c r="H155" s="127"/>
      <c r="I155" s="132"/>
      <c r="J155" s="131"/>
      <c r="K155" s="126"/>
      <c r="L155" s="140"/>
    </row>
    <row r="156" spans="1:12" s="120" customFormat="1" ht="21" customHeight="1">
      <c r="A156" s="121"/>
      <c r="B156" s="130" t="s">
        <v>446</v>
      </c>
      <c r="C156" s="123" t="s">
        <v>447</v>
      </c>
      <c r="D156" s="124" t="s">
        <v>216</v>
      </c>
      <c r="E156" s="132">
        <v>343</v>
      </c>
      <c r="F156" s="131">
        <v>20000</v>
      </c>
      <c r="G156" s="131">
        <f t="shared" si="7"/>
        <v>6860000</v>
      </c>
      <c r="H156" s="127"/>
      <c r="I156" s="132"/>
      <c r="J156" s="131"/>
      <c r="K156" s="126"/>
      <c r="L156" s="140"/>
    </row>
    <row r="157" spans="1:12" s="120" customFormat="1" ht="21" customHeight="1">
      <c r="A157" s="121"/>
      <c r="B157" s="130" t="s">
        <v>448</v>
      </c>
      <c r="C157" s="123" t="s">
        <v>447</v>
      </c>
      <c r="D157" s="124" t="s">
        <v>216</v>
      </c>
      <c r="E157" s="132">
        <v>63</v>
      </c>
      <c r="F157" s="131">
        <v>20000</v>
      </c>
      <c r="G157" s="131">
        <f t="shared" si="7"/>
        <v>1260000</v>
      </c>
      <c r="H157" s="127"/>
      <c r="I157" s="132"/>
      <c r="J157" s="131"/>
      <c r="K157" s="126"/>
      <c r="L157" s="140"/>
    </row>
    <row r="158" spans="1:12" s="120" customFormat="1" ht="21" customHeight="1">
      <c r="A158" s="121"/>
      <c r="B158" s="130" t="s">
        <v>449</v>
      </c>
      <c r="C158" s="123"/>
      <c r="D158" s="124" t="s">
        <v>214</v>
      </c>
      <c r="E158" s="132">
        <v>250</v>
      </c>
      <c r="F158" s="131">
        <v>15000</v>
      </c>
      <c r="G158" s="131">
        <f t="shared" si="7"/>
        <v>3750000</v>
      </c>
      <c r="H158" s="127"/>
      <c r="I158" s="132"/>
      <c r="J158" s="131"/>
      <c r="K158" s="126"/>
      <c r="L158" s="140"/>
    </row>
    <row r="159" spans="1:12" s="120" customFormat="1" ht="21" customHeight="1">
      <c r="A159" s="121"/>
      <c r="B159" s="129" t="s">
        <v>403</v>
      </c>
      <c r="C159" s="123"/>
      <c r="D159" s="124"/>
      <c r="E159" s="132"/>
      <c r="F159" s="131"/>
      <c r="G159" s="131">
        <f>SUM(G149:G158)</f>
        <v>256279000</v>
      </c>
      <c r="H159" s="127"/>
      <c r="I159" s="132"/>
      <c r="J159" s="131"/>
      <c r="K159" s="126"/>
      <c r="L159" s="140"/>
    </row>
    <row r="160" spans="1:12" s="120" customFormat="1" ht="21" customHeight="1">
      <c r="A160" s="121"/>
      <c r="B160" s="129"/>
      <c r="C160" s="123"/>
      <c r="D160" s="124"/>
      <c r="E160" s="132"/>
      <c r="F160" s="131"/>
      <c r="G160" s="131"/>
      <c r="H160" s="127"/>
      <c r="I160" s="132"/>
      <c r="J160" s="131"/>
      <c r="K160" s="126"/>
      <c r="L160" s="140"/>
    </row>
    <row r="161" spans="1:12" s="120" customFormat="1" ht="21" customHeight="1">
      <c r="A161" s="121" t="s">
        <v>450</v>
      </c>
      <c r="B161" s="130" t="s">
        <v>451</v>
      </c>
      <c r="C161" s="123"/>
      <c r="D161" s="124"/>
      <c r="E161" s="132"/>
      <c r="F161" s="131"/>
      <c r="G161" s="131"/>
      <c r="H161" s="127"/>
      <c r="I161" s="132"/>
      <c r="J161" s="131"/>
      <c r="K161" s="126"/>
      <c r="L161" s="140"/>
    </row>
    <row r="162" spans="1:12" s="120" customFormat="1" ht="21" customHeight="1">
      <c r="A162" s="121"/>
      <c r="B162" s="130" t="s">
        <v>452</v>
      </c>
      <c r="C162" s="123" t="s">
        <v>453</v>
      </c>
      <c r="D162" s="124" t="s">
        <v>483</v>
      </c>
      <c r="E162" s="132">
        <v>20.77</v>
      </c>
      <c r="F162" s="131">
        <v>2700000</v>
      </c>
      <c r="G162" s="131">
        <f aca="true" t="shared" si="8" ref="G162:G167">SUM(E162*F162)</f>
        <v>56079000</v>
      </c>
      <c r="H162" s="127"/>
      <c r="I162" s="132"/>
      <c r="J162" s="131"/>
      <c r="K162" s="126"/>
      <c r="L162" s="140"/>
    </row>
    <row r="163" spans="1:12" s="120" customFormat="1" ht="21" customHeight="1">
      <c r="A163" s="121"/>
      <c r="B163" s="130" t="s">
        <v>454</v>
      </c>
      <c r="C163" s="123" t="s">
        <v>455</v>
      </c>
      <c r="D163" s="124" t="s">
        <v>214</v>
      </c>
      <c r="E163" s="132">
        <v>542</v>
      </c>
      <c r="F163" s="131">
        <v>38000</v>
      </c>
      <c r="G163" s="131">
        <f t="shared" si="8"/>
        <v>20596000</v>
      </c>
      <c r="H163" s="127"/>
      <c r="I163" s="132"/>
      <c r="J163" s="131"/>
      <c r="K163" s="126"/>
      <c r="L163" s="140"/>
    </row>
    <row r="164" spans="1:12" s="120" customFormat="1" ht="21" customHeight="1">
      <c r="A164" s="121"/>
      <c r="B164" s="130" t="s">
        <v>456</v>
      </c>
      <c r="C164" s="123" t="s">
        <v>457</v>
      </c>
      <c r="D164" s="124" t="s">
        <v>214</v>
      </c>
      <c r="E164" s="132">
        <v>228</v>
      </c>
      <c r="F164" s="131">
        <v>25000</v>
      </c>
      <c r="G164" s="131">
        <f t="shared" si="8"/>
        <v>5700000</v>
      </c>
      <c r="H164" s="127"/>
      <c r="I164" s="132"/>
      <c r="J164" s="131"/>
      <c r="K164" s="126"/>
      <c r="L164" s="140"/>
    </row>
    <row r="165" spans="1:12" s="120" customFormat="1" ht="21" customHeight="1">
      <c r="A165" s="121"/>
      <c r="B165" s="130" t="s">
        <v>458</v>
      </c>
      <c r="C165" s="123" t="s">
        <v>459</v>
      </c>
      <c r="D165" s="124" t="s">
        <v>214</v>
      </c>
      <c r="E165" s="132">
        <v>417</v>
      </c>
      <c r="F165" s="131">
        <v>15000</v>
      </c>
      <c r="G165" s="131">
        <f t="shared" si="8"/>
        <v>6255000</v>
      </c>
      <c r="H165" s="127"/>
      <c r="I165" s="132"/>
      <c r="J165" s="131"/>
      <c r="K165" s="126"/>
      <c r="L165" s="140"/>
    </row>
    <row r="166" spans="1:12" s="120" customFormat="1" ht="21" customHeight="1">
      <c r="A166" s="121"/>
      <c r="B166" s="130" t="s">
        <v>460</v>
      </c>
      <c r="C166" s="123" t="s">
        <v>461</v>
      </c>
      <c r="D166" s="124" t="s">
        <v>483</v>
      </c>
      <c r="E166" s="132">
        <v>4</v>
      </c>
      <c r="F166" s="131">
        <v>1500000</v>
      </c>
      <c r="G166" s="131">
        <f t="shared" si="8"/>
        <v>6000000</v>
      </c>
      <c r="H166" s="127"/>
      <c r="I166" s="132"/>
      <c r="J166" s="131"/>
      <c r="K166" s="126"/>
      <c r="L166" s="140"/>
    </row>
    <row r="167" spans="1:12" s="120" customFormat="1" ht="21" customHeight="1">
      <c r="A167" s="121"/>
      <c r="B167" s="130" t="s">
        <v>462</v>
      </c>
      <c r="C167" s="123" t="s">
        <v>463</v>
      </c>
      <c r="D167" s="124" t="s">
        <v>217</v>
      </c>
      <c r="E167" s="132">
        <v>1</v>
      </c>
      <c r="F167" s="131">
        <v>1000000</v>
      </c>
      <c r="G167" s="131">
        <f t="shared" si="8"/>
        <v>1000000</v>
      </c>
      <c r="H167" s="127"/>
      <c r="I167" s="132"/>
      <c r="J167" s="131"/>
      <c r="K167" s="126"/>
      <c r="L167" s="140"/>
    </row>
    <row r="168" spans="1:12" s="120" customFormat="1" ht="21" customHeight="1">
      <c r="A168" s="121"/>
      <c r="B168" s="129" t="s">
        <v>403</v>
      </c>
      <c r="C168" s="123"/>
      <c r="D168" s="124"/>
      <c r="E168" s="132"/>
      <c r="F168" s="131"/>
      <c r="G168" s="131">
        <f>SUM(G162:G167)</f>
        <v>95630000</v>
      </c>
      <c r="H168" s="127"/>
      <c r="I168" s="132"/>
      <c r="J168" s="131"/>
      <c r="K168" s="126"/>
      <c r="L168" s="140"/>
    </row>
    <row r="169" spans="1:12" s="120" customFormat="1" ht="21" customHeight="1">
      <c r="A169" s="121"/>
      <c r="B169" s="129"/>
      <c r="C169" s="123"/>
      <c r="D169" s="124"/>
      <c r="E169" s="132"/>
      <c r="F169" s="131"/>
      <c r="G169" s="131"/>
      <c r="H169" s="127"/>
      <c r="I169" s="132"/>
      <c r="J169" s="131"/>
      <c r="K169" s="126"/>
      <c r="L169" s="140"/>
    </row>
    <row r="170" spans="1:12" s="120" customFormat="1" ht="21" customHeight="1">
      <c r="A170" s="121" t="s">
        <v>465</v>
      </c>
      <c r="B170" s="130" t="s">
        <v>467</v>
      </c>
      <c r="C170" s="123"/>
      <c r="D170" s="124"/>
      <c r="E170" s="132"/>
      <c r="F170" s="131"/>
      <c r="G170" s="131"/>
      <c r="H170" s="127"/>
      <c r="I170" s="132"/>
      <c r="J170" s="131"/>
      <c r="K170" s="126"/>
      <c r="L170" s="140"/>
    </row>
    <row r="171" spans="1:12" s="120" customFormat="1" ht="21" customHeight="1">
      <c r="A171" s="121"/>
      <c r="B171" s="130" t="s">
        <v>466</v>
      </c>
      <c r="C171" s="123"/>
      <c r="D171" s="124" t="s">
        <v>216</v>
      </c>
      <c r="E171" s="137">
        <v>15.88</v>
      </c>
      <c r="F171" s="131">
        <v>21000</v>
      </c>
      <c r="G171" s="131">
        <f>SUM(E171*F171)</f>
        <v>333480</v>
      </c>
      <c r="H171" s="127"/>
      <c r="I171" s="137"/>
      <c r="J171" s="131"/>
      <c r="K171" s="126"/>
      <c r="L171" s="140"/>
    </row>
    <row r="172" spans="1:12" s="120" customFormat="1" ht="21" customHeight="1">
      <c r="A172" s="121"/>
      <c r="B172" s="129" t="s">
        <v>403</v>
      </c>
      <c r="C172" s="123"/>
      <c r="D172" s="124"/>
      <c r="E172" s="132"/>
      <c r="F172" s="131"/>
      <c r="G172" s="131">
        <f>SUM(G171)</f>
        <v>333480</v>
      </c>
      <c r="H172" s="127"/>
      <c r="I172" s="132"/>
      <c r="J172" s="131"/>
      <c r="K172" s="139"/>
      <c r="L172" s="140"/>
    </row>
    <row r="173" spans="1:12" s="120" customFormat="1" ht="21" customHeight="1">
      <c r="A173" s="121"/>
      <c r="B173" s="129"/>
      <c r="C173" s="123"/>
      <c r="D173" s="124"/>
      <c r="E173" s="132"/>
      <c r="F173" s="131"/>
      <c r="G173" s="131"/>
      <c r="H173" s="127"/>
      <c r="I173" s="132"/>
      <c r="J173" s="131"/>
      <c r="K173" s="139"/>
      <c r="L173" s="140"/>
    </row>
    <row r="174" spans="1:12" s="120" customFormat="1" ht="21" customHeight="1">
      <c r="A174" s="121"/>
      <c r="B174" s="129" t="s">
        <v>468</v>
      </c>
      <c r="C174" s="123"/>
      <c r="D174" s="124"/>
      <c r="E174" s="132"/>
      <c r="F174" s="131"/>
      <c r="G174" s="131">
        <f>SUM(G44+G70+G82+G92+G102+G108+G117+G131+G138+G145+G159+G168+G172)</f>
        <v>892313480</v>
      </c>
      <c r="H174" s="127"/>
      <c r="I174" s="132"/>
      <c r="J174" s="131"/>
      <c r="K174" s="139"/>
      <c r="L174" s="140"/>
    </row>
    <row r="175" spans="1:12" s="120" customFormat="1" ht="21" customHeight="1">
      <c r="A175" s="121"/>
      <c r="B175" s="129"/>
      <c r="C175" s="123"/>
      <c r="D175" s="124"/>
      <c r="E175" s="132"/>
      <c r="F175" s="131"/>
      <c r="G175" s="131"/>
      <c r="H175" s="127"/>
      <c r="I175" s="132"/>
      <c r="J175" s="131"/>
      <c r="K175" s="139"/>
      <c r="L175" s="140"/>
    </row>
    <row r="176" spans="1:12" s="120" customFormat="1" ht="21" customHeight="1">
      <c r="A176" s="121"/>
      <c r="B176" s="129"/>
      <c r="C176" s="123"/>
      <c r="D176" s="124"/>
      <c r="E176" s="132"/>
      <c r="F176" s="131"/>
      <c r="G176" s="131"/>
      <c r="H176" s="127"/>
      <c r="I176" s="132"/>
      <c r="J176" s="131"/>
      <c r="K176" s="139"/>
      <c r="L176" s="140"/>
    </row>
    <row r="177" spans="1:12" s="120" customFormat="1" ht="21" customHeight="1">
      <c r="A177" s="121" t="s">
        <v>469</v>
      </c>
      <c r="B177" s="129" t="s">
        <v>470</v>
      </c>
      <c r="C177" s="161" t="s">
        <v>472</v>
      </c>
      <c r="D177" s="124"/>
      <c r="E177" s="132"/>
      <c r="F177" s="131"/>
      <c r="G177" s="131">
        <f>SUM(G174*0.3%)</f>
        <v>2676940.44</v>
      </c>
      <c r="H177" s="127"/>
      <c r="I177" s="132"/>
      <c r="J177" s="131"/>
      <c r="K177" s="139"/>
      <c r="L177" s="140"/>
    </row>
    <row r="178" spans="1:12" s="120" customFormat="1" ht="21" customHeight="1">
      <c r="A178" s="121" t="s">
        <v>485</v>
      </c>
      <c r="B178" s="129" t="s">
        <v>471</v>
      </c>
      <c r="C178" s="161" t="s">
        <v>473</v>
      </c>
      <c r="D178" s="124"/>
      <c r="E178" s="132"/>
      <c r="F178" s="131"/>
      <c r="G178" s="131">
        <f>SUM(G174*0.595%)</f>
        <v>5309265.205999999</v>
      </c>
      <c r="H178" s="127"/>
      <c r="I178" s="132"/>
      <c r="J178" s="131"/>
      <c r="K178" s="139"/>
      <c r="L178" s="140"/>
    </row>
    <row r="179" spans="1:12" s="120" customFormat="1" ht="21" customHeight="1">
      <c r="A179" s="121"/>
      <c r="B179" s="129"/>
      <c r="C179" s="123"/>
      <c r="D179" s="124"/>
      <c r="E179" s="132"/>
      <c r="F179" s="131"/>
      <c r="G179" s="131"/>
      <c r="H179" s="127"/>
      <c r="I179" s="132"/>
      <c r="J179" s="131"/>
      <c r="K179" s="139"/>
      <c r="L179" s="140"/>
    </row>
    <row r="180" spans="1:12" s="120" customFormat="1" ht="21" customHeight="1">
      <c r="A180" s="121"/>
      <c r="B180" s="129"/>
      <c r="C180" s="123"/>
      <c r="D180" s="124"/>
      <c r="E180" s="132"/>
      <c r="F180" s="131"/>
      <c r="G180" s="131"/>
      <c r="H180" s="127"/>
      <c r="I180" s="132"/>
      <c r="J180" s="140"/>
      <c r="K180" s="139"/>
      <c r="L180" s="140"/>
    </row>
    <row r="181" spans="1:12" s="120" customFormat="1" ht="21" customHeight="1">
      <c r="A181" s="121"/>
      <c r="B181" s="129" t="s">
        <v>486</v>
      </c>
      <c r="C181" s="123"/>
      <c r="D181" s="124"/>
      <c r="E181" s="132"/>
      <c r="F181" s="131"/>
      <c r="G181" s="131">
        <f>SUM(G174+G177+G178)</f>
        <v>900299685.646</v>
      </c>
      <c r="H181" s="127"/>
      <c r="I181" s="132"/>
      <c r="J181" s="140"/>
      <c r="K181" s="139"/>
      <c r="L181" s="140"/>
    </row>
    <row r="182" spans="1:12" s="120" customFormat="1" ht="21" customHeight="1">
      <c r="A182" s="121"/>
      <c r="B182" s="129"/>
      <c r="C182" s="123"/>
      <c r="D182" s="124"/>
      <c r="E182" s="132"/>
      <c r="F182" s="131"/>
      <c r="G182" s="131"/>
      <c r="H182" s="127"/>
      <c r="I182" s="132"/>
      <c r="J182" s="140"/>
      <c r="K182" s="139"/>
      <c r="L182" s="140"/>
    </row>
    <row r="183" spans="1:12" s="120" customFormat="1" ht="21" customHeight="1">
      <c r="A183" s="121"/>
      <c r="B183" s="129"/>
      <c r="C183" s="123"/>
      <c r="D183" s="124"/>
      <c r="E183" s="132"/>
      <c r="F183" s="131"/>
      <c r="G183" s="131"/>
      <c r="H183" s="127"/>
      <c r="I183" s="132"/>
      <c r="J183" s="140"/>
      <c r="K183" s="139"/>
      <c r="L183" s="140"/>
    </row>
    <row r="184" spans="1:12" s="120" customFormat="1" ht="21" customHeight="1">
      <c r="A184" s="121"/>
      <c r="B184" s="129"/>
      <c r="C184" s="123"/>
      <c r="D184" s="124"/>
      <c r="E184" s="132"/>
      <c r="F184" s="131"/>
      <c r="G184" s="131"/>
      <c r="H184" s="127"/>
      <c r="I184" s="132"/>
      <c r="J184" s="140"/>
      <c r="K184" s="139"/>
      <c r="L184" s="140"/>
    </row>
    <row r="185" spans="1:12" s="120" customFormat="1" ht="21" customHeight="1">
      <c r="A185" s="121"/>
      <c r="B185" s="129"/>
      <c r="C185" s="123"/>
      <c r="D185" s="124"/>
      <c r="E185" s="132"/>
      <c r="F185" s="131"/>
      <c r="G185" s="131"/>
      <c r="H185" s="127"/>
      <c r="I185" s="132"/>
      <c r="J185" s="140"/>
      <c r="K185" s="139"/>
      <c r="L185" s="140"/>
    </row>
    <row r="186" spans="1:12" s="120" customFormat="1" ht="21" customHeight="1">
      <c r="A186" s="121"/>
      <c r="B186" s="129"/>
      <c r="C186" s="123"/>
      <c r="D186" s="124"/>
      <c r="E186" s="132"/>
      <c r="F186" s="131"/>
      <c r="G186" s="131"/>
      <c r="H186" s="127"/>
      <c r="I186" s="132"/>
      <c r="J186" s="140"/>
      <c r="K186" s="139"/>
      <c r="L186" s="140"/>
    </row>
    <row r="187" spans="1:12" s="120" customFormat="1" ht="21" customHeight="1">
      <c r="A187" s="121"/>
      <c r="B187" s="129"/>
      <c r="C187" s="123"/>
      <c r="D187" s="124"/>
      <c r="E187" s="132"/>
      <c r="F187" s="131"/>
      <c r="G187" s="131"/>
      <c r="H187" s="127"/>
      <c r="I187" s="132"/>
      <c r="J187" s="140"/>
      <c r="K187" s="139"/>
      <c r="L187" s="140"/>
    </row>
    <row r="188" spans="1:12" s="120" customFormat="1" ht="21" customHeight="1">
      <c r="A188" s="121"/>
      <c r="B188" s="129"/>
      <c r="C188" s="123"/>
      <c r="D188" s="124"/>
      <c r="E188" s="132"/>
      <c r="F188" s="131"/>
      <c r="G188" s="131"/>
      <c r="H188" s="127"/>
      <c r="I188" s="132"/>
      <c r="J188" s="140"/>
      <c r="K188" s="139"/>
      <c r="L188" s="140"/>
    </row>
    <row r="189" spans="1:12" s="120" customFormat="1" ht="21" customHeight="1">
      <c r="A189" s="121"/>
      <c r="B189" s="129"/>
      <c r="C189" s="123"/>
      <c r="D189" s="124"/>
      <c r="E189" s="132"/>
      <c r="F189" s="131"/>
      <c r="G189" s="131"/>
      <c r="H189" s="127"/>
      <c r="I189" s="132"/>
      <c r="J189" s="140"/>
      <c r="K189" s="139"/>
      <c r="L189" s="140"/>
    </row>
    <row r="190" spans="1:12" s="120" customFormat="1" ht="21" customHeight="1">
      <c r="A190" s="121"/>
      <c r="B190" s="129"/>
      <c r="C190" s="123"/>
      <c r="D190" s="124"/>
      <c r="E190" s="132"/>
      <c r="F190" s="131"/>
      <c r="G190" s="131"/>
      <c r="H190" s="127"/>
      <c r="I190" s="132"/>
      <c r="J190" s="140"/>
      <c r="K190" s="139"/>
      <c r="L190" s="140"/>
    </row>
    <row r="191" spans="1:12" s="120" customFormat="1" ht="21" customHeight="1">
      <c r="A191" s="121"/>
      <c r="B191" s="129"/>
      <c r="C191" s="123"/>
      <c r="D191" s="124"/>
      <c r="E191" s="132"/>
      <c r="F191" s="131"/>
      <c r="G191" s="131"/>
      <c r="H191" s="127"/>
      <c r="I191" s="132"/>
      <c r="J191" s="140"/>
      <c r="K191" s="139"/>
      <c r="L191" s="140"/>
    </row>
    <row r="192" spans="1:12" s="120" customFormat="1" ht="21" customHeight="1">
      <c r="A192" s="121"/>
      <c r="B192" s="129"/>
      <c r="C192" s="123"/>
      <c r="D192" s="124"/>
      <c r="E192" s="132"/>
      <c r="F192" s="131"/>
      <c r="G192" s="131"/>
      <c r="H192" s="127"/>
      <c r="I192" s="132"/>
      <c r="J192" s="140"/>
      <c r="K192" s="139"/>
      <c r="L192" s="140"/>
    </row>
    <row r="193" spans="1:12" s="120" customFormat="1" ht="21" customHeight="1">
      <c r="A193" s="121"/>
      <c r="B193" s="129"/>
      <c r="C193" s="123"/>
      <c r="D193" s="124"/>
      <c r="E193" s="132"/>
      <c r="F193" s="131"/>
      <c r="G193" s="131"/>
      <c r="H193" s="127"/>
      <c r="I193" s="139"/>
      <c r="J193" s="140"/>
      <c r="K193" s="139"/>
      <c r="L193" s="140"/>
    </row>
    <row r="194" spans="1:12" s="120" customFormat="1" ht="21" customHeight="1">
      <c r="A194" s="121"/>
      <c r="B194" s="129"/>
      <c r="C194" s="123"/>
      <c r="D194" s="124"/>
      <c r="E194" s="132"/>
      <c r="F194" s="131"/>
      <c r="G194" s="131"/>
      <c r="H194" s="127"/>
      <c r="I194" s="139"/>
      <c r="J194" s="140"/>
      <c r="K194" s="139"/>
      <c r="L194" s="140"/>
    </row>
    <row r="195" spans="1:12" s="120" customFormat="1" ht="21" customHeight="1">
      <c r="A195" s="121"/>
      <c r="B195" s="129"/>
      <c r="C195" s="123"/>
      <c r="D195" s="124"/>
      <c r="E195" s="132"/>
      <c r="F195" s="131"/>
      <c r="G195" s="131"/>
      <c r="H195" s="127"/>
      <c r="I195" s="139"/>
      <c r="J195" s="140"/>
      <c r="K195" s="139"/>
      <c r="L195" s="140"/>
    </row>
    <row r="196" spans="1:12" s="120" customFormat="1" ht="21" customHeight="1">
      <c r="A196" s="121"/>
      <c r="B196" s="129"/>
      <c r="C196" s="123"/>
      <c r="D196" s="124"/>
      <c r="E196" s="132"/>
      <c r="F196" s="131"/>
      <c r="G196" s="131"/>
      <c r="H196" s="127"/>
      <c r="I196" s="139"/>
      <c r="J196" s="140"/>
      <c r="K196" s="139"/>
      <c r="L196" s="140"/>
    </row>
    <row r="197" spans="1:12" s="120" customFormat="1" ht="21" customHeight="1">
      <c r="A197" s="121"/>
      <c r="B197" s="129"/>
      <c r="C197" s="123"/>
      <c r="D197" s="124"/>
      <c r="E197" s="132"/>
      <c r="F197" s="131"/>
      <c r="G197" s="131"/>
      <c r="H197" s="127"/>
      <c r="I197" s="139"/>
      <c r="J197" s="140"/>
      <c r="K197" s="139"/>
      <c r="L197" s="140"/>
    </row>
    <row r="198" spans="1:12" s="120" customFormat="1" ht="21" customHeight="1">
      <c r="A198" s="121"/>
      <c r="B198" s="129"/>
      <c r="C198" s="123"/>
      <c r="D198" s="124"/>
      <c r="E198" s="132"/>
      <c r="F198" s="131"/>
      <c r="G198" s="131"/>
      <c r="H198" s="127"/>
      <c r="I198" s="139"/>
      <c r="J198" s="140"/>
      <c r="K198" s="139"/>
      <c r="L198" s="140"/>
    </row>
    <row r="199" spans="1:12" s="120" customFormat="1" ht="21" customHeight="1">
      <c r="A199" s="121"/>
      <c r="B199" s="129"/>
      <c r="C199" s="123"/>
      <c r="D199" s="124"/>
      <c r="E199" s="132"/>
      <c r="F199" s="131"/>
      <c r="G199" s="131"/>
      <c r="H199" s="127"/>
      <c r="I199" s="139"/>
      <c r="J199" s="140"/>
      <c r="K199" s="139"/>
      <c r="L199" s="140"/>
    </row>
    <row r="200" spans="10:11" ht="26.25" customHeight="1">
      <c r="J200" s="140"/>
      <c r="K200" s="139"/>
    </row>
    <row r="201" spans="10:11" ht="26.25" customHeight="1">
      <c r="J201" s="140"/>
      <c r="K201" s="139"/>
    </row>
    <row r="202" ht="26.25" customHeight="1">
      <c r="K202" s="162"/>
    </row>
    <row r="203" ht="26.25" customHeight="1">
      <c r="K203" s="162"/>
    </row>
    <row r="204" ht="26.25" customHeight="1">
      <c r="K204" s="162"/>
    </row>
    <row r="205" ht="26.25" customHeight="1">
      <c r="K205" s="162"/>
    </row>
    <row r="206" ht="26.25" customHeight="1">
      <c r="K206" s="162"/>
    </row>
    <row r="207" ht="26.25" customHeight="1">
      <c r="K207" s="162"/>
    </row>
    <row r="208" ht="26.25" customHeight="1">
      <c r="K208" s="162"/>
    </row>
    <row r="209" ht="26.25" customHeight="1">
      <c r="K209" s="162"/>
    </row>
    <row r="210" ht="26.25" customHeight="1">
      <c r="K210" s="162"/>
    </row>
    <row r="211" ht="26.25" customHeight="1">
      <c r="K211" s="162"/>
    </row>
    <row r="212" ht="26.25" customHeight="1">
      <c r="K212" s="162"/>
    </row>
    <row r="213" ht="26.25" customHeight="1">
      <c r="K213" s="162"/>
    </row>
    <row r="214" ht="26.25" customHeight="1">
      <c r="K214" s="162"/>
    </row>
    <row r="215" ht="26.25" customHeight="1">
      <c r="K215" s="162"/>
    </row>
    <row r="216" ht="26.25" customHeight="1">
      <c r="K216" s="162"/>
    </row>
    <row r="217" ht="26.25" customHeight="1">
      <c r="K217" s="162"/>
    </row>
    <row r="218" ht="26.25" customHeight="1">
      <c r="K218" s="162"/>
    </row>
    <row r="219" ht="26.25" customHeight="1">
      <c r="K219" s="162"/>
    </row>
    <row r="220" ht="26.25" customHeight="1">
      <c r="K220" s="162"/>
    </row>
    <row r="221" ht="26.25" customHeight="1">
      <c r="K221" s="162"/>
    </row>
    <row r="222" ht="26.25" customHeight="1">
      <c r="K222" s="162"/>
    </row>
    <row r="223" ht="26.25" customHeight="1">
      <c r="K223" s="162"/>
    </row>
    <row r="224" ht="26.25" customHeight="1">
      <c r="K224" s="162"/>
    </row>
    <row r="225" ht="26.25" customHeight="1">
      <c r="K225" s="162"/>
    </row>
    <row r="226" ht="26.25" customHeight="1">
      <c r="K226" s="162"/>
    </row>
    <row r="227" ht="26.25" customHeight="1">
      <c r="K227" s="162"/>
    </row>
    <row r="228" ht="26.25" customHeight="1">
      <c r="K228" s="162"/>
    </row>
    <row r="229" ht="26.25" customHeight="1">
      <c r="K229" s="162"/>
    </row>
    <row r="230" ht="26.25" customHeight="1">
      <c r="K230" s="162"/>
    </row>
    <row r="231" ht="26.25" customHeight="1">
      <c r="K231" s="162"/>
    </row>
    <row r="232" ht="26.25" customHeight="1">
      <c r="K232" s="162"/>
    </row>
    <row r="233" ht="26.25" customHeight="1">
      <c r="K233" s="162"/>
    </row>
    <row r="234" ht="26.25" customHeight="1">
      <c r="K234" s="162"/>
    </row>
    <row r="235" ht="26.25" customHeight="1">
      <c r="K235" s="162"/>
    </row>
    <row r="236" ht="26.25" customHeight="1">
      <c r="K236" s="162"/>
    </row>
    <row r="237" ht="26.25" customHeight="1">
      <c r="K237" s="162"/>
    </row>
    <row r="238" ht="26.25" customHeight="1">
      <c r="K238" s="162"/>
    </row>
    <row r="239" ht="26.25" customHeight="1">
      <c r="K239" s="162"/>
    </row>
    <row r="240" ht="26.25" customHeight="1">
      <c r="K240" s="162"/>
    </row>
    <row r="241" ht="26.25" customHeight="1">
      <c r="K241" s="162"/>
    </row>
    <row r="242" ht="26.25" customHeight="1">
      <c r="K242" s="162"/>
    </row>
    <row r="243" ht="26.25" customHeight="1">
      <c r="K243" s="162"/>
    </row>
    <row r="244" ht="26.25" customHeight="1">
      <c r="K244" s="162"/>
    </row>
    <row r="245" ht="26.25" customHeight="1">
      <c r="K245" s="162"/>
    </row>
    <row r="246" ht="26.25" customHeight="1">
      <c r="K246" s="162"/>
    </row>
    <row r="247" ht="26.25" customHeight="1">
      <c r="K247" s="162"/>
    </row>
    <row r="248" ht="26.25" customHeight="1">
      <c r="K248" s="162"/>
    </row>
    <row r="249" ht="26.25" customHeight="1">
      <c r="K249" s="162"/>
    </row>
    <row r="250" ht="26.25" customHeight="1">
      <c r="K250" s="162"/>
    </row>
    <row r="251" ht="26.25" customHeight="1">
      <c r="K251" s="162"/>
    </row>
    <row r="252" ht="26.25" customHeight="1">
      <c r="K252" s="162"/>
    </row>
    <row r="253" ht="26.25" customHeight="1">
      <c r="K253" s="162"/>
    </row>
    <row r="254" ht="26.25" customHeight="1">
      <c r="K254" s="162"/>
    </row>
    <row r="255" ht="26.25" customHeight="1">
      <c r="K255" s="162"/>
    </row>
    <row r="256" ht="26.25" customHeight="1">
      <c r="K256" s="162"/>
    </row>
    <row r="257" ht="26.25" customHeight="1">
      <c r="K257" s="162"/>
    </row>
    <row r="258" ht="26.25" customHeight="1">
      <c r="K258" s="162"/>
    </row>
    <row r="259" ht="26.25" customHeight="1">
      <c r="K259" s="162"/>
    </row>
    <row r="260" ht="26.25" customHeight="1">
      <c r="K260" s="162"/>
    </row>
    <row r="261" ht="26.25" customHeight="1">
      <c r="K261" s="162"/>
    </row>
    <row r="262" ht="26.25" customHeight="1">
      <c r="K262" s="162"/>
    </row>
    <row r="263" ht="26.25" customHeight="1">
      <c r="K263" s="162"/>
    </row>
    <row r="264" ht="26.25" customHeight="1">
      <c r="K264" s="162"/>
    </row>
    <row r="265" ht="26.25" customHeight="1">
      <c r="K265" s="162"/>
    </row>
    <row r="266" ht="26.25" customHeight="1">
      <c r="K266" s="162"/>
    </row>
    <row r="267" ht="26.25" customHeight="1">
      <c r="K267" s="162"/>
    </row>
    <row r="268" ht="26.25" customHeight="1">
      <c r="K268" s="162"/>
    </row>
    <row r="269" ht="26.25" customHeight="1">
      <c r="K269" s="162"/>
    </row>
    <row r="270" ht="26.25" customHeight="1">
      <c r="K270" s="162"/>
    </row>
    <row r="271" ht="26.25" customHeight="1">
      <c r="K271" s="162"/>
    </row>
    <row r="272" ht="26.25" customHeight="1">
      <c r="K272" s="162"/>
    </row>
    <row r="273" ht="26.25" customHeight="1">
      <c r="K273" s="162"/>
    </row>
    <row r="274" ht="26.25" customHeight="1">
      <c r="K274" s="162"/>
    </row>
    <row r="275" ht="26.25" customHeight="1">
      <c r="K275" s="162"/>
    </row>
    <row r="276" ht="26.25" customHeight="1">
      <c r="K276" s="162"/>
    </row>
    <row r="277" ht="26.25" customHeight="1">
      <c r="K277" s="162"/>
    </row>
    <row r="278" ht="26.25" customHeight="1">
      <c r="K278" s="162"/>
    </row>
  </sheetData>
  <mergeCells count="1">
    <mergeCell ref="I1:L1"/>
  </mergeCells>
  <printOptions/>
  <pageMargins left="0.31496062992125984" right="0.2755905511811024" top="0.984251968503937" bottom="0.6692913385826772" header="0.5118110236220472" footer="0.4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1">
      <selection activeCell="E28" sqref="E28"/>
    </sheetView>
  </sheetViews>
  <sheetFormatPr defaultColWidth="8.88671875" defaultRowHeight="13.5"/>
  <cols>
    <col min="1" max="1" width="2.6640625" style="1" customWidth="1"/>
    <col min="2" max="2" width="12.3359375" style="1" customWidth="1"/>
    <col min="3" max="10" width="6.99609375" style="1" customWidth="1"/>
    <col min="11" max="11" width="8.3359375" style="1" customWidth="1"/>
    <col min="12" max="12" width="4.77734375" style="1" customWidth="1"/>
    <col min="13" max="23" width="6.77734375" style="1" customWidth="1"/>
    <col min="24" max="16384" width="8.88671875" style="1" customWidth="1"/>
  </cols>
  <sheetData>
    <row r="1" ht="18" customHeight="1">
      <c r="A1" s="1" t="s">
        <v>82</v>
      </c>
    </row>
    <row r="2" spans="1:12" ht="18" customHeight="1">
      <c r="A2" s="210" t="s">
        <v>0</v>
      </c>
      <c r="B2" s="211"/>
      <c r="C2" s="210" t="s">
        <v>2</v>
      </c>
      <c r="D2" s="212"/>
      <c r="E2" s="212"/>
      <c r="F2" s="212"/>
      <c r="G2" s="212"/>
      <c r="H2" s="212"/>
      <c r="I2" s="212"/>
      <c r="J2" s="211"/>
      <c r="K2" s="210" t="s">
        <v>1</v>
      </c>
      <c r="L2" s="211"/>
    </row>
    <row r="3" spans="1:12" s="4" customFormat="1" ht="18" customHeight="1">
      <c r="A3" s="32">
        <v>1</v>
      </c>
      <c r="B3" s="33" t="s">
        <v>78</v>
      </c>
      <c r="C3" s="60"/>
      <c r="D3" s="34"/>
      <c r="E3" s="34"/>
      <c r="F3" s="34"/>
      <c r="G3" s="34"/>
      <c r="H3" s="34"/>
      <c r="I3" s="34"/>
      <c r="J3" s="33"/>
      <c r="K3" s="35"/>
      <c r="L3" s="33"/>
    </row>
    <row r="4" spans="1:12" s="4" customFormat="1" ht="18" customHeight="1">
      <c r="A4" s="36"/>
      <c r="B4" s="37"/>
      <c r="C4" s="66">
        <v>223.2</v>
      </c>
      <c r="D4" s="47" t="s">
        <v>7</v>
      </c>
      <c r="E4" s="47"/>
      <c r="F4" s="47"/>
      <c r="G4" s="39"/>
      <c r="H4" s="39"/>
      <c r="I4" s="39"/>
      <c r="J4" s="53"/>
      <c r="K4" s="38">
        <f>C4</f>
        <v>223.2</v>
      </c>
      <c r="L4" s="37" t="s">
        <v>7</v>
      </c>
    </row>
    <row r="5" spans="1:12" s="4" customFormat="1" ht="18" customHeight="1">
      <c r="A5" s="36"/>
      <c r="B5" s="37"/>
      <c r="C5" s="38" t="s">
        <v>83</v>
      </c>
      <c r="D5" s="54"/>
      <c r="E5" s="54"/>
      <c r="F5" s="54"/>
      <c r="G5" s="54"/>
      <c r="H5" s="54"/>
      <c r="I5" s="54"/>
      <c r="J5" s="55"/>
      <c r="K5" s="38"/>
      <c r="L5" s="37"/>
    </row>
    <row r="6" spans="1:12" s="4" customFormat="1" ht="18" customHeight="1">
      <c r="A6" s="36"/>
      <c r="B6" s="37"/>
      <c r="C6" s="66">
        <v>2663.89</v>
      </c>
      <c r="D6" s="54" t="s">
        <v>84</v>
      </c>
      <c r="E6" s="54">
        <f>C6/3.3</f>
        <v>807.239393939394</v>
      </c>
      <c r="F6" s="54" t="s">
        <v>85</v>
      </c>
      <c r="G6" s="54"/>
      <c r="H6" s="54"/>
      <c r="I6" s="54"/>
      <c r="J6" s="55"/>
      <c r="K6" s="38"/>
      <c r="L6" s="37"/>
    </row>
    <row r="7" spans="1:12" s="4" customFormat="1" ht="18" customHeight="1">
      <c r="A7" s="36"/>
      <c r="B7" s="37"/>
      <c r="C7" s="38" t="s">
        <v>86</v>
      </c>
      <c r="D7" s="54"/>
      <c r="E7" s="54"/>
      <c r="F7" s="54"/>
      <c r="G7" s="54"/>
      <c r="H7" s="54"/>
      <c r="I7" s="54"/>
      <c r="J7" s="55"/>
      <c r="K7" s="38"/>
      <c r="L7" s="37"/>
    </row>
    <row r="8" spans="1:12" s="4" customFormat="1" ht="18" customHeight="1">
      <c r="A8" s="36"/>
      <c r="B8" s="37"/>
      <c r="C8" s="208" t="s">
        <v>87</v>
      </c>
      <c r="D8" s="209"/>
      <c r="E8" s="63" t="s">
        <v>107</v>
      </c>
      <c r="F8" s="63"/>
      <c r="G8" s="63"/>
      <c r="H8" s="63"/>
      <c r="I8" s="54" t="s">
        <v>88</v>
      </c>
      <c r="J8" s="54" t="s">
        <v>89</v>
      </c>
      <c r="K8" s="38"/>
      <c r="L8" s="37"/>
    </row>
    <row r="9" spans="1:12" s="4" customFormat="1" ht="18" customHeight="1">
      <c r="A9" s="36"/>
      <c r="B9" s="37"/>
      <c r="C9" s="208" t="s">
        <v>300</v>
      </c>
      <c r="D9" s="209"/>
      <c r="E9" s="72">
        <v>6.5</v>
      </c>
      <c r="F9" s="72"/>
      <c r="G9" s="72"/>
      <c r="H9" s="63"/>
      <c r="I9" s="54">
        <f>E9</f>
        <v>6.5</v>
      </c>
      <c r="J9" s="54"/>
      <c r="K9" s="38"/>
      <c r="L9" s="37"/>
    </row>
    <row r="10" spans="1:16" s="4" customFormat="1" ht="18" customHeight="1">
      <c r="A10" s="36"/>
      <c r="B10" s="37"/>
      <c r="C10" s="208" t="s">
        <v>219</v>
      </c>
      <c r="D10" s="209"/>
      <c r="E10" s="54">
        <v>5.5</v>
      </c>
      <c r="F10" s="54"/>
      <c r="G10" s="54"/>
      <c r="H10" s="54"/>
      <c r="I10" s="54">
        <f>E10</f>
        <v>5.5</v>
      </c>
      <c r="J10" s="54">
        <f>I9-I10</f>
        <v>1</v>
      </c>
      <c r="K10" s="38"/>
      <c r="L10" s="37"/>
      <c r="N10" s="4">
        <v>6</v>
      </c>
      <c r="O10" s="4">
        <v>46.3</v>
      </c>
      <c r="P10" s="4">
        <f>N10*O10</f>
        <v>277.79999999999995</v>
      </c>
    </row>
    <row r="11" spans="1:16" s="4" customFormat="1" ht="18" customHeight="1">
      <c r="A11" s="36"/>
      <c r="B11" s="37"/>
      <c r="C11" s="208" t="s">
        <v>220</v>
      </c>
      <c r="D11" s="209"/>
      <c r="E11" s="54">
        <v>3.5</v>
      </c>
      <c r="F11" s="54"/>
      <c r="G11" s="54"/>
      <c r="H11" s="54"/>
      <c r="I11" s="54">
        <f>E11</f>
        <v>3.5</v>
      </c>
      <c r="J11" s="54">
        <f>I10-I11</f>
        <v>2</v>
      </c>
      <c r="K11" s="38"/>
      <c r="L11" s="37"/>
      <c r="N11" s="4">
        <v>8.25</v>
      </c>
      <c r="O11" s="4">
        <v>46.3</v>
      </c>
      <c r="P11" s="4">
        <f>N11*O11</f>
        <v>381.97499999999997</v>
      </c>
    </row>
    <row r="12" spans="1:16" s="4" customFormat="1" ht="18" customHeight="1">
      <c r="A12" s="36"/>
      <c r="B12" s="37"/>
      <c r="C12" s="208" t="s">
        <v>259</v>
      </c>
      <c r="D12" s="209"/>
      <c r="E12" s="54">
        <v>1.5</v>
      </c>
      <c r="F12" s="54"/>
      <c r="G12" s="54"/>
      <c r="H12" s="54"/>
      <c r="I12" s="54">
        <f>E12</f>
        <v>1.5</v>
      </c>
      <c r="J12" s="54">
        <f>I11-I12</f>
        <v>2</v>
      </c>
      <c r="K12" s="38"/>
      <c r="L12" s="37"/>
      <c r="N12" s="4">
        <v>8</v>
      </c>
      <c r="O12" s="4">
        <v>65.3</v>
      </c>
      <c r="P12" s="4">
        <f>N12*O12</f>
        <v>522.4</v>
      </c>
    </row>
    <row r="13" spans="1:16" s="4" customFormat="1" ht="18" customHeight="1">
      <c r="A13" s="36"/>
      <c r="B13" s="37"/>
      <c r="C13" s="208" t="s">
        <v>301</v>
      </c>
      <c r="D13" s="209"/>
      <c r="E13" s="54">
        <v>-5</v>
      </c>
      <c r="F13" s="54"/>
      <c r="G13" s="54"/>
      <c r="H13" s="54"/>
      <c r="I13" s="54">
        <f>E13</f>
        <v>-5</v>
      </c>
      <c r="J13" s="54">
        <f>I12-I13</f>
        <v>6.5</v>
      </c>
      <c r="K13" s="38"/>
      <c r="L13" s="37"/>
      <c r="N13" s="4">
        <v>6.25</v>
      </c>
      <c r="O13" s="4">
        <v>65.3</v>
      </c>
      <c r="P13" s="4">
        <f>N13*O13</f>
        <v>408.125</v>
      </c>
    </row>
    <row r="14" spans="1:16" s="4" customFormat="1" ht="18" customHeight="1">
      <c r="A14" s="36"/>
      <c r="B14" s="37"/>
      <c r="C14" s="50"/>
      <c r="D14" s="151"/>
      <c r="E14" s="54"/>
      <c r="F14" s="54"/>
      <c r="G14" s="54"/>
      <c r="H14" s="54"/>
      <c r="I14" s="54"/>
      <c r="J14" s="54"/>
      <c r="K14" s="38"/>
      <c r="L14" s="37"/>
      <c r="O14" s="4">
        <f>SUM(O10:O13)</f>
        <v>223.2</v>
      </c>
      <c r="P14" s="4">
        <f>SUM(P10:P13)</f>
        <v>1590.2999999999997</v>
      </c>
    </row>
    <row r="15" spans="1:16" s="4" customFormat="1" ht="18" customHeight="1">
      <c r="A15" s="36"/>
      <c r="B15" s="37"/>
      <c r="C15" s="208"/>
      <c r="D15" s="209"/>
      <c r="E15" s="52"/>
      <c r="F15" s="52"/>
      <c r="G15" s="52"/>
      <c r="H15" s="52"/>
      <c r="I15" s="52"/>
      <c r="J15" s="53"/>
      <c r="K15" s="38"/>
      <c r="L15" s="37"/>
      <c r="P15" s="4">
        <f>P14/O14</f>
        <v>7.124999999999999</v>
      </c>
    </row>
    <row r="16" spans="1:12" s="4" customFormat="1" ht="18" customHeight="1">
      <c r="A16" s="36">
        <v>2</v>
      </c>
      <c r="B16" s="37" t="s">
        <v>91</v>
      </c>
      <c r="C16" s="50" t="s">
        <v>221</v>
      </c>
      <c r="D16" s="54"/>
      <c r="E16" s="54"/>
      <c r="F16" s="54"/>
      <c r="G16" s="54"/>
      <c r="H16" s="54"/>
      <c r="I16" s="54"/>
      <c r="J16" s="55"/>
      <c r="K16" s="38"/>
      <c r="L16" s="37"/>
    </row>
    <row r="17" spans="1:12" s="4" customFormat="1" ht="18" customHeight="1">
      <c r="A17" s="36"/>
      <c r="B17" s="37"/>
      <c r="C17" s="62">
        <f>J10</f>
        <v>1</v>
      </c>
      <c r="D17" s="54" t="s">
        <v>92</v>
      </c>
      <c r="E17" s="54">
        <f>C6</f>
        <v>2663.89</v>
      </c>
      <c r="F17" s="54" t="s">
        <v>93</v>
      </c>
      <c r="G17" s="54"/>
      <c r="H17" s="54">
        <f>C17*E17</f>
        <v>2663.89</v>
      </c>
      <c r="I17" s="54" t="s">
        <v>94</v>
      </c>
      <c r="J17" s="55"/>
      <c r="K17" s="38">
        <f>H17</f>
        <v>2663.89</v>
      </c>
      <c r="L17" s="37" t="s">
        <v>94</v>
      </c>
    </row>
    <row r="18" spans="1:12" s="4" customFormat="1" ht="18" customHeight="1">
      <c r="A18" s="36"/>
      <c r="B18" s="37"/>
      <c r="C18" s="38"/>
      <c r="D18" s="54"/>
      <c r="E18" s="54"/>
      <c r="F18" s="54"/>
      <c r="G18" s="54"/>
      <c r="H18" s="54"/>
      <c r="I18" s="54"/>
      <c r="J18" s="55"/>
      <c r="K18" s="38"/>
      <c r="L18" s="37"/>
    </row>
    <row r="19" spans="1:12" s="4" customFormat="1" ht="18" customHeight="1">
      <c r="A19" s="36">
        <v>3</v>
      </c>
      <c r="B19" s="37" t="s">
        <v>91</v>
      </c>
      <c r="C19" s="50" t="s">
        <v>220</v>
      </c>
      <c r="D19" s="54"/>
      <c r="E19" s="54"/>
      <c r="F19" s="54"/>
      <c r="G19" s="54"/>
      <c r="H19" s="54"/>
      <c r="I19" s="54"/>
      <c r="J19" s="55"/>
      <c r="K19" s="38"/>
      <c r="L19" s="37"/>
    </row>
    <row r="20" spans="1:12" s="4" customFormat="1" ht="18" customHeight="1">
      <c r="A20" s="36"/>
      <c r="B20" s="37"/>
      <c r="C20" s="62">
        <f>J11</f>
        <v>2</v>
      </c>
      <c r="D20" s="54" t="s">
        <v>92</v>
      </c>
      <c r="E20" s="54">
        <f>E17</f>
        <v>2663.89</v>
      </c>
      <c r="F20" s="54" t="s">
        <v>93</v>
      </c>
      <c r="G20" s="54"/>
      <c r="H20" s="54">
        <f>C20*E20</f>
        <v>5327.78</v>
      </c>
      <c r="I20" s="54" t="s">
        <v>94</v>
      </c>
      <c r="J20" s="55"/>
      <c r="K20" s="38">
        <f>H20</f>
        <v>5327.78</v>
      </c>
      <c r="L20" s="37" t="s">
        <v>94</v>
      </c>
    </row>
    <row r="21" spans="1:12" s="4" customFormat="1" ht="18" customHeight="1">
      <c r="A21" s="36"/>
      <c r="B21" s="37"/>
      <c r="C21" s="62"/>
      <c r="D21" s="54"/>
      <c r="E21" s="54"/>
      <c r="F21" s="54"/>
      <c r="G21" s="54"/>
      <c r="H21" s="54"/>
      <c r="I21" s="54"/>
      <c r="J21" s="55"/>
      <c r="K21" s="38"/>
      <c r="L21" s="37"/>
    </row>
    <row r="22" spans="1:12" s="4" customFormat="1" ht="18" customHeight="1">
      <c r="A22" s="36">
        <v>4</v>
      </c>
      <c r="B22" s="37" t="s">
        <v>112</v>
      </c>
      <c r="C22" s="50" t="s">
        <v>259</v>
      </c>
      <c r="D22" s="54"/>
      <c r="E22" s="54"/>
      <c r="F22" s="54"/>
      <c r="G22" s="54"/>
      <c r="H22" s="54"/>
      <c r="I22" s="54"/>
      <c r="J22" s="55"/>
      <c r="K22" s="38"/>
      <c r="L22" s="37"/>
    </row>
    <row r="23" spans="1:14" s="4" customFormat="1" ht="18" customHeight="1">
      <c r="A23" s="36"/>
      <c r="B23" s="37"/>
      <c r="C23" s="62">
        <f>J12</f>
        <v>2</v>
      </c>
      <c r="D23" s="54" t="s">
        <v>92</v>
      </c>
      <c r="E23" s="54">
        <f>C6</f>
        <v>2663.89</v>
      </c>
      <c r="F23" s="54" t="s">
        <v>93</v>
      </c>
      <c r="G23" s="54"/>
      <c r="H23" s="54">
        <f>C23*E23</f>
        <v>5327.78</v>
      </c>
      <c r="I23" s="54" t="s">
        <v>94</v>
      </c>
      <c r="J23" s="55"/>
      <c r="K23" s="38">
        <f>H23</f>
        <v>5327.78</v>
      </c>
      <c r="L23" s="37" t="s">
        <v>94</v>
      </c>
      <c r="N23" s="4">
        <f>9.2*C6</f>
        <v>24507.787999999997</v>
      </c>
    </row>
    <row r="24" spans="1:12" s="4" customFormat="1" ht="18" customHeight="1">
      <c r="A24" s="36"/>
      <c r="B24" s="37"/>
      <c r="C24" s="62"/>
      <c r="D24" s="54"/>
      <c r="E24" s="54"/>
      <c r="F24" s="54"/>
      <c r="G24" s="54"/>
      <c r="H24" s="54"/>
      <c r="I24" s="54"/>
      <c r="J24" s="55"/>
      <c r="K24" s="38"/>
      <c r="L24" s="37"/>
    </row>
    <row r="25" spans="1:12" s="4" customFormat="1" ht="18" customHeight="1">
      <c r="A25" s="36">
        <v>5</v>
      </c>
      <c r="B25" s="37" t="s">
        <v>112</v>
      </c>
      <c r="C25" s="50" t="s">
        <v>301</v>
      </c>
      <c r="D25" s="54"/>
      <c r="E25" s="54"/>
      <c r="F25" s="54"/>
      <c r="G25" s="54"/>
      <c r="H25" s="54"/>
      <c r="I25" s="54"/>
      <c r="J25" s="55"/>
      <c r="K25" s="38"/>
      <c r="L25" s="37"/>
    </row>
    <row r="26" spans="1:12" s="4" customFormat="1" ht="18" customHeight="1">
      <c r="A26" s="36"/>
      <c r="B26" s="37"/>
      <c r="C26" s="62">
        <v>3.6</v>
      </c>
      <c r="D26" s="54" t="s">
        <v>92</v>
      </c>
      <c r="E26" s="54">
        <f>C6</f>
        <v>2663.89</v>
      </c>
      <c r="F26" s="54" t="s">
        <v>93</v>
      </c>
      <c r="G26" s="54"/>
      <c r="H26" s="54">
        <f>C26*E26</f>
        <v>9590.003999999999</v>
      </c>
      <c r="I26" s="54" t="s">
        <v>94</v>
      </c>
      <c r="J26" s="55"/>
      <c r="K26" s="38">
        <f>H26</f>
        <v>9590.003999999999</v>
      </c>
      <c r="L26" s="37" t="s">
        <v>94</v>
      </c>
    </row>
    <row r="27" spans="1:12" s="4" customFormat="1" ht="18" customHeight="1">
      <c r="A27" s="36"/>
      <c r="B27" s="37"/>
      <c r="C27" s="62"/>
      <c r="D27" s="54"/>
      <c r="E27" s="54"/>
      <c r="F27" s="54"/>
      <c r="G27" s="54"/>
      <c r="H27" s="54"/>
      <c r="I27" s="54"/>
      <c r="J27" s="55"/>
      <c r="K27" s="38"/>
      <c r="L27" s="37"/>
    </row>
    <row r="28" spans="1:12" s="4" customFormat="1" ht="18" customHeight="1">
      <c r="A28" s="36">
        <v>6</v>
      </c>
      <c r="B28" s="37" t="s">
        <v>112</v>
      </c>
      <c r="C28" s="50" t="s">
        <v>301</v>
      </c>
      <c r="D28" s="54"/>
      <c r="E28" s="54"/>
      <c r="F28" s="54"/>
      <c r="G28" s="54"/>
      <c r="H28" s="54"/>
      <c r="I28" s="54"/>
      <c r="J28" s="55"/>
      <c r="K28" s="38"/>
      <c r="L28" s="37"/>
    </row>
    <row r="29" spans="1:12" s="4" customFormat="1" ht="18" customHeight="1">
      <c r="A29" s="36"/>
      <c r="B29" s="37"/>
      <c r="C29" s="62">
        <v>1.5</v>
      </c>
      <c r="D29" s="54" t="s">
        <v>92</v>
      </c>
      <c r="E29" s="54">
        <v>378.785</v>
      </c>
      <c r="F29" s="54" t="s">
        <v>93</v>
      </c>
      <c r="G29" s="54"/>
      <c r="H29" s="54">
        <f>C29*E29</f>
        <v>568.1775</v>
      </c>
      <c r="I29" s="54" t="s">
        <v>94</v>
      </c>
      <c r="J29" s="55"/>
      <c r="K29" s="38">
        <f>H29</f>
        <v>568.1775</v>
      </c>
      <c r="L29" s="37" t="s">
        <v>94</v>
      </c>
    </row>
    <row r="30" spans="1:12" s="4" customFormat="1" ht="18" customHeight="1">
      <c r="A30" s="36"/>
      <c r="B30" s="37"/>
      <c r="C30" s="62"/>
      <c r="D30" s="54"/>
      <c r="E30" s="54"/>
      <c r="F30" s="54"/>
      <c r="G30" s="54"/>
      <c r="H30" s="54"/>
      <c r="I30" s="54"/>
      <c r="J30" s="55"/>
      <c r="K30" s="38"/>
      <c r="L30" s="37"/>
    </row>
    <row r="31" spans="1:12" s="4" customFormat="1" ht="18" customHeight="1">
      <c r="A31" s="36"/>
      <c r="B31" s="37"/>
      <c r="C31" s="38" t="s">
        <v>96</v>
      </c>
      <c r="D31" s="47"/>
      <c r="E31" s="39"/>
      <c r="F31" s="39"/>
      <c r="G31" s="39"/>
      <c r="H31" s="39"/>
      <c r="I31" s="39"/>
      <c r="J31" s="56"/>
      <c r="K31" s="38"/>
      <c r="L31" s="37"/>
    </row>
    <row r="32" spans="1:12" s="4" customFormat="1" ht="18" customHeight="1">
      <c r="A32" s="36"/>
      <c r="B32" s="37"/>
      <c r="C32" s="208" t="s">
        <v>87</v>
      </c>
      <c r="D32" s="209"/>
      <c r="E32" s="51" t="s">
        <v>97</v>
      </c>
      <c r="F32" s="39"/>
      <c r="G32" s="39"/>
      <c r="H32" s="39"/>
      <c r="I32" s="39"/>
      <c r="J32" s="56"/>
      <c r="K32" s="38"/>
      <c r="L32" s="37"/>
    </row>
    <row r="33" spans="1:12" s="4" customFormat="1" ht="18" customHeight="1">
      <c r="A33" s="36"/>
      <c r="B33" s="37"/>
      <c r="C33" s="208" t="s">
        <v>90</v>
      </c>
      <c r="D33" s="209"/>
      <c r="E33" s="40">
        <f>K17</f>
        <v>2663.89</v>
      </c>
      <c r="F33" s="39"/>
      <c r="G33" s="39"/>
      <c r="H33" s="39"/>
      <c r="I33" s="39"/>
      <c r="J33" s="56"/>
      <c r="K33" s="38"/>
      <c r="L33" s="37"/>
    </row>
    <row r="34" spans="1:12" s="4" customFormat="1" ht="18" customHeight="1">
      <c r="A34" s="36"/>
      <c r="B34" s="37"/>
      <c r="C34" s="208" t="s">
        <v>220</v>
      </c>
      <c r="D34" s="209"/>
      <c r="E34" s="40">
        <f>K20</f>
        <v>5327.78</v>
      </c>
      <c r="F34" s="39"/>
      <c r="G34" s="39"/>
      <c r="H34" s="39"/>
      <c r="I34" s="39"/>
      <c r="J34" s="56"/>
      <c r="K34" s="38"/>
      <c r="L34" s="37"/>
    </row>
    <row r="35" spans="1:12" s="4" customFormat="1" ht="18" customHeight="1">
      <c r="A35" s="36"/>
      <c r="B35" s="37"/>
      <c r="C35" s="208" t="s">
        <v>260</v>
      </c>
      <c r="D35" s="209"/>
      <c r="E35" s="40">
        <f>K23</f>
        <v>5327.78</v>
      </c>
      <c r="F35" s="39"/>
      <c r="G35" s="39"/>
      <c r="H35" s="39"/>
      <c r="I35" s="39"/>
      <c r="J35" s="56"/>
      <c r="K35" s="38"/>
      <c r="L35" s="37"/>
    </row>
    <row r="36" spans="1:12" s="4" customFormat="1" ht="18" customHeight="1">
      <c r="A36" s="36"/>
      <c r="B36" s="37"/>
      <c r="C36" s="208" t="s">
        <v>302</v>
      </c>
      <c r="D36" s="209"/>
      <c r="E36" s="40">
        <f>K26+K29</f>
        <v>10158.181499999999</v>
      </c>
      <c r="F36" s="39"/>
      <c r="G36" s="39"/>
      <c r="H36" s="39"/>
      <c r="I36" s="39"/>
      <c r="J36" s="56"/>
      <c r="K36" s="38"/>
      <c r="L36" s="37"/>
    </row>
    <row r="37" spans="1:12" s="4" customFormat="1" ht="18" customHeight="1">
      <c r="A37" s="36"/>
      <c r="B37" s="37"/>
      <c r="C37" s="208" t="s">
        <v>98</v>
      </c>
      <c r="D37" s="209"/>
      <c r="E37" s="40">
        <f>SUM(E33:E36)</f>
        <v>23477.6315</v>
      </c>
      <c r="F37" s="39"/>
      <c r="G37" s="39"/>
      <c r="H37" s="39"/>
      <c r="I37" s="39"/>
      <c r="J37" s="56"/>
      <c r="K37" s="38"/>
      <c r="L37" s="37"/>
    </row>
    <row r="38" spans="1:12" s="4" customFormat="1" ht="18" customHeight="1">
      <c r="A38" s="36"/>
      <c r="B38" s="37"/>
      <c r="C38" s="38"/>
      <c r="D38" s="47"/>
      <c r="E38" s="39"/>
      <c r="F38" s="39"/>
      <c r="G38" s="39"/>
      <c r="H38" s="39"/>
      <c r="I38" s="39"/>
      <c r="J38" s="56"/>
      <c r="K38" s="38"/>
      <c r="L38" s="37"/>
    </row>
    <row r="39" spans="1:12" s="4" customFormat="1" ht="18" customHeight="1">
      <c r="A39" s="36">
        <v>5</v>
      </c>
      <c r="B39" s="37" t="s">
        <v>99</v>
      </c>
      <c r="C39" s="38" t="s">
        <v>100</v>
      </c>
      <c r="D39" s="47"/>
      <c r="E39" s="39"/>
      <c r="F39" s="39"/>
      <c r="G39" s="39"/>
      <c r="H39" s="39"/>
      <c r="I39" s="39"/>
      <c r="J39" s="56"/>
      <c r="K39" s="38"/>
      <c r="L39" s="37"/>
    </row>
    <row r="40" spans="1:12" s="4" customFormat="1" ht="18" customHeight="1">
      <c r="A40" s="36"/>
      <c r="B40" s="37"/>
      <c r="C40" s="38">
        <v>5</v>
      </c>
      <c r="D40" s="47" t="s">
        <v>92</v>
      </c>
      <c r="E40" s="40">
        <f>C6</f>
        <v>2663.89</v>
      </c>
      <c r="F40" s="39" t="s">
        <v>101</v>
      </c>
      <c r="G40" s="39"/>
      <c r="H40" s="40">
        <f>C40*E40</f>
        <v>13319.449999999999</v>
      </c>
      <c r="I40" s="39" t="s">
        <v>94</v>
      </c>
      <c r="J40" s="56"/>
      <c r="K40" s="38"/>
      <c r="L40" s="37"/>
    </row>
    <row r="41" spans="1:12" s="4" customFormat="1" ht="18" customHeight="1">
      <c r="A41" s="43"/>
      <c r="B41" s="44"/>
      <c r="C41" s="46">
        <f>E37</f>
        <v>23477.6315</v>
      </c>
      <c r="D41" s="45" t="s">
        <v>102</v>
      </c>
      <c r="E41" s="150">
        <f>H40</f>
        <v>13319.449999999999</v>
      </c>
      <c r="F41" s="42" t="s">
        <v>103</v>
      </c>
      <c r="G41" s="42"/>
      <c r="H41" s="150">
        <f>C41-E41</f>
        <v>10158.1815</v>
      </c>
      <c r="I41" s="42" t="s">
        <v>94</v>
      </c>
      <c r="J41" s="59"/>
      <c r="K41" s="46">
        <f>H41</f>
        <v>10158.1815</v>
      </c>
      <c r="L41" s="44" t="s">
        <v>94</v>
      </c>
    </row>
    <row r="42" spans="1:12" s="4" customFormat="1" ht="18" customHeight="1">
      <c r="A42" s="36">
        <v>6</v>
      </c>
      <c r="B42" s="37" t="s">
        <v>95</v>
      </c>
      <c r="C42" s="38"/>
      <c r="D42" s="47"/>
      <c r="E42" s="39"/>
      <c r="F42" s="39"/>
      <c r="G42" s="39"/>
      <c r="H42" s="39"/>
      <c r="I42" s="39"/>
      <c r="J42" s="56"/>
      <c r="K42" s="38"/>
      <c r="L42" s="37"/>
    </row>
    <row r="43" spans="1:12" s="4" customFormat="1" ht="18" customHeight="1">
      <c r="A43" s="36"/>
      <c r="B43" s="37"/>
      <c r="C43" s="38">
        <f>E37</f>
        <v>23477.6315</v>
      </c>
      <c r="D43" s="47" t="s">
        <v>94</v>
      </c>
      <c r="E43" s="39"/>
      <c r="F43" s="39"/>
      <c r="G43" s="39"/>
      <c r="H43" s="39"/>
      <c r="I43" s="39"/>
      <c r="J43" s="56"/>
      <c r="K43" s="38">
        <f>C43</f>
        <v>23477.6315</v>
      </c>
      <c r="L43" s="37" t="s">
        <v>94</v>
      </c>
    </row>
    <row r="44" spans="1:12" s="4" customFormat="1" ht="18" customHeight="1">
      <c r="A44" s="36"/>
      <c r="B44" s="37"/>
      <c r="C44" s="38"/>
      <c r="D44" s="47"/>
      <c r="E44" s="39"/>
      <c r="F44" s="39"/>
      <c r="G44" s="39"/>
      <c r="H44" s="39"/>
      <c r="I44" s="39"/>
      <c r="J44" s="56"/>
      <c r="K44" s="38"/>
      <c r="L44" s="37"/>
    </row>
    <row r="45" spans="1:12" s="4" customFormat="1" ht="18" customHeight="1">
      <c r="A45" s="36">
        <v>7</v>
      </c>
      <c r="B45" s="37" t="s">
        <v>104</v>
      </c>
      <c r="C45" s="38"/>
      <c r="D45" s="47"/>
      <c r="E45" s="39"/>
      <c r="F45" s="39"/>
      <c r="G45" s="39"/>
      <c r="H45" s="39"/>
      <c r="I45" s="39"/>
      <c r="J45" s="56"/>
      <c r="K45" s="38"/>
      <c r="L45" s="37"/>
    </row>
    <row r="46" spans="1:12" s="4" customFormat="1" ht="18" customHeight="1">
      <c r="A46" s="36"/>
      <c r="B46" s="37"/>
      <c r="C46" s="38">
        <f>C43</f>
        <v>23477.6315</v>
      </c>
      <c r="D46" s="47" t="s">
        <v>94</v>
      </c>
      <c r="E46" s="39"/>
      <c r="F46" s="39"/>
      <c r="G46" s="39"/>
      <c r="H46" s="39"/>
      <c r="I46" s="39"/>
      <c r="J46" s="56"/>
      <c r="K46" s="38">
        <f>C46</f>
        <v>23477.6315</v>
      </c>
      <c r="L46" s="37" t="s">
        <v>94</v>
      </c>
    </row>
    <row r="47" spans="1:12" s="4" customFormat="1" ht="18" customHeight="1">
      <c r="A47" s="36"/>
      <c r="B47" s="37"/>
      <c r="C47" s="38"/>
      <c r="D47" s="47"/>
      <c r="E47" s="39"/>
      <c r="F47" s="39"/>
      <c r="G47" s="39"/>
      <c r="H47" s="39"/>
      <c r="I47" s="39"/>
      <c r="J47" s="56"/>
      <c r="K47" s="38"/>
      <c r="L47" s="37"/>
    </row>
    <row r="48" spans="1:12" s="4" customFormat="1" ht="18" customHeight="1">
      <c r="A48" s="36">
        <v>8</v>
      </c>
      <c r="B48" s="37" t="s">
        <v>105</v>
      </c>
      <c r="C48" s="38"/>
      <c r="D48" s="54"/>
      <c r="E48" s="39"/>
      <c r="F48" s="39"/>
      <c r="G48" s="39"/>
      <c r="H48" s="39"/>
      <c r="I48" s="39"/>
      <c r="J48" s="56"/>
      <c r="K48" s="38"/>
      <c r="L48" s="37"/>
    </row>
    <row r="49" spans="1:12" s="4" customFormat="1" ht="18" customHeight="1">
      <c r="A49" s="36"/>
      <c r="B49" s="37"/>
      <c r="C49" s="38">
        <f>C6</f>
        <v>2663.89</v>
      </c>
      <c r="D49" s="47" t="s">
        <v>84</v>
      </c>
      <c r="E49" s="39"/>
      <c r="F49" s="39"/>
      <c r="G49" s="39"/>
      <c r="H49" s="39"/>
      <c r="I49" s="39"/>
      <c r="J49" s="56"/>
      <c r="K49" s="38">
        <f>C49</f>
        <v>2663.89</v>
      </c>
      <c r="L49" s="37" t="s">
        <v>84</v>
      </c>
    </row>
    <row r="50" spans="1:12" s="4" customFormat="1" ht="18" customHeight="1">
      <c r="A50" s="36"/>
      <c r="B50" s="37"/>
      <c r="C50" s="38"/>
      <c r="D50" s="54"/>
      <c r="E50" s="39"/>
      <c r="F50" s="39"/>
      <c r="G50" s="39"/>
      <c r="H50" s="39"/>
      <c r="I50" s="39"/>
      <c r="J50" s="56"/>
      <c r="K50" s="38"/>
      <c r="L50" s="37"/>
    </row>
    <row r="51" spans="1:12" s="4" customFormat="1" ht="18" customHeight="1">
      <c r="A51" s="36"/>
      <c r="B51" s="37"/>
      <c r="C51" s="38"/>
      <c r="D51" s="54"/>
      <c r="E51" s="39"/>
      <c r="F51" s="39"/>
      <c r="G51" s="39"/>
      <c r="H51" s="39"/>
      <c r="I51" s="39"/>
      <c r="J51" s="56"/>
      <c r="K51" s="38"/>
      <c r="L51" s="37"/>
    </row>
    <row r="52" spans="1:12" s="4" customFormat="1" ht="18" customHeight="1">
      <c r="A52" s="36"/>
      <c r="B52" s="37"/>
      <c r="C52" s="38"/>
      <c r="D52" s="54"/>
      <c r="E52" s="39"/>
      <c r="F52" s="39"/>
      <c r="G52" s="39"/>
      <c r="H52" s="39"/>
      <c r="I52" s="39"/>
      <c r="J52" s="56"/>
      <c r="K52" s="38"/>
      <c r="L52" s="37"/>
    </row>
    <row r="53" spans="1:12" s="4" customFormat="1" ht="18" customHeight="1">
      <c r="A53" s="36"/>
      <c r="B53" s="37"/>
      <c r="C53" s="38"/>
      <c r="D53" s="54"/>
      <c r="E53" s="39"/>
      <c r="F53" s="39"/>
      <c r="G53" s="39"/>
      <c r="H53" s="39"/>
      <c r="I53" s="39"/>
      <c r="J53" s="56"/>
      <c r="K53" s="38"/>
      <c r="L53" s="37"/>
    </row>
    <row r="54" spans="1:12" s="4" customFormat="1" ht="18" customHeight="1">
      <c r="A54" s="36"/>
      <c r="B54" s="37"/>
      <c r="C54" s="38"/>
      <c r="D54" s="54"/>
      <c r="E54" s="39"/>
      <c r="F54" s="39"/>
      <c r="G54" s="39"/>
      <c r="H54" s="39"/>
      <c r="I54" s="39"/>
      <c r="J54" s="56"/>
      <c r="K54" s="38"/>
      <c r="L54" s="37"/>
    </row>
    <row r="55" spans="1:12" s="4" customFormat="1" ht="18" customHeight="1">
      <c r="A55" s="36"/>
      <c r="B55" s="37"/>
      <c r="C55" s="38"/>
      <c r="D55" s="54"/>
      <c r="E55" s="39"/>
      <c r="F55" s="39"/>
      <c r="G55" s="39"/>
      <c r="H55" s="39"/>
      <c r="I55" s="39"/>
      <c r="J55" s="56"/>
      <c r="K55" s="38"/>
      <c r="L55" s="37"/>
    </row>
    <row r="56" spans="1:12" s="4" customFormat="1" ht="18" customHeight="1">
      <c r="A56" s="36"/>
      <c r="B56" s="37"/>
      <c r="C56" s="38"/>
      <c r="D56" s="54"/>
      <c r="E56" s="39"/>
      <c r="F56" s="39"/>
      <c r="G56" s="39"/>
      <c r="H56" s="39"/>
      <c r="I56" s="39"/>
      <c r="J56" s="56"/>
      <c r="K56" s="38"/>
      <c r="L56" s="37"/>
    </row>
    <row r="57" spans="1:12" s="4" customFormat="1" ht="18" customHeight="1">
      <c r="A57" s="36"/>
      <c r="B57" s="37"/>
      <c r="C57" s="38"/>
      <c r="D57" s="54"/>
      <c r="E57" s="39"/>
      <c r="F57" s="39"/>
      <c r="G57" s="39"/>
      <c r="H57" s="39"/>
      <c r="I57" s="39"/>
      <c r="J57" s="56"/>
      <c r="K57" s="38"/>
      <c r="L57" s="37"/>
    </row>
    <row r="58" spans="1:12" s="4" customFormat="1" ht="18" customHeight="1">
      <c r="A58" s="36"/>
      <c r="B58" s="37"/>
      <c r="C58" s="38"/>
      <c r="D58" s="54"/>
      <c r="E58" s="39"/>
      <c r="F58" s="39"/>
      <c r="G58" s="39"/>
      <c r="H58" s="39"/>
      <c r="I58" s="39"/>
      <c r="J58" s="56"/>
      <c r="K58" s="38"/>
      <c r="L58" s="37"/>
    </row>
    <row r="59" spans="1:12" s="4" customFormat="1" ht="18" customHeight="1">
      <c r="A59" s="36"/>
      <c r="B59" s="37"/>
      <c r="C59" s="38"/>
      <c r="D59" s="54"/>
      <c r="E59" s="39"/>
      <c r="F59" s="39"/>
      <c r="G59" s="39"/>
      <c r="H59" s="39"/>
      <c r="I59" s="39"/>
      <c r="J59" s="56"/>
      <c r="K59" s="38"/>
      <c r="L59" s="37"/>
    </row>
    <row r="60" spans="1:12" s="4" customFormat="1" ht="18" customHeight="1">
      <c r="A60" s="36"/>
      <c r="B60" s="37"/>
      <c r="C60" s="38"/>
      <c r="D60" s="54"/>
      <c r="E60" s="39"/>
      <c r="F60" s="39"/>
      <c r="G60" s="39"/>
      <c r="H60" s="39"/>
      <c r="I60" s="39"/>
      <c r="J60" s="56"/>
      <c r="K60" s="38"/>
      <c r="L60" s="37"/>
    </row>
    <row r="61" spans="1:12" s="4" customFormat="1" ht="18" customHeight="1">
      <c r="A61" s="36"/>
      <c r="B61" s="37"/>
      <c r="C61" s="38"/>
      <c r="D61" s="54"/>
      <c r="E61" s="39"/>
      <c r="F61" s="39"/>
      <c r="G61" s="39"/>
      <c r="H61" s="39"/>
      <c r="I61" s="39"/>
      <c r="J61" s="56"/>
      <c r="K61" s="38"/>
      <c r="L61" s="37"/>
    </row>
    <row r="62" spans="1:12" s="4" customFormat="1" ht="18" customHeight="1">
      <c r="A62" s="36"/>
      <c r="B62" s="37"/>
      <c r="C62" s="38"/>
      <c r="D62" s="54"/>
      <c r="E62" s="39"/>
      <c r="F62" s="39"/>
      <c r="G62" s="39"/>
      <c r="H62" s="39"/>
      <c r="I62" s="39"/>
      <c r="J62" s="56"/>
      <c r="K62" s="38"/>
      <c r="L62" s="37"/>
    </row>
    <row r="63" spans="1:12" s="4" customFormat="1" ht="18" customHeight="1">
      <c r="A63" s="36"/>
      <c r="B63" s="37"/>
      <c r="C63" s="38"/>
      <c r="D63" s="54"/>
      <c r="E63" s="39"/>
      <c r="F63" s="39"/>
      <c r="G63" s="39"/>
      <c r="H63" s="39"/>
      <c r="I63" s="39"/>
      <c r="J63" s="56"/>
      <c r="K63" s="38"/>
      <c r="L63" s="37"/>
    </row>
    <row r="64" spans="1:12" s="4" customFormat="1" ht="18" customHeight="1">
      <c r="A64" s="36"/>
      <c r="B64" s="37"/>
      <c r="C64" s="38"/>
      <c r="D64" s="54"/>
      <c r="E64" s="39"/>
      <c r="F64" s="39"/>
      <c r="G64" s="39"/>
      <c r="H64" s="39"/>
      <c r="I64" s="39"/>
      <c r="J64" s="56"/>
      <c r="K64" s="38"/>
      <c r="L64" s="37"/>
    </row>
    <row r="65" spans="1:12" s="4" customFormat="1" ht="18" customHeight="1">
      <c r="A65" s="36"/>
      <c r="B65" s="37"/>
      <c r="C65" s="38"/>
      <c r="D65" s="54"/>
      <c r="E65" s="39"/>
      <c r="F65" s="39"/>
      <c r="G65" s="39"/>
      <c r="H65" s="39"/>
      <c r="I65" s="39"/>
      <c r="J65" s="56"/>
      <c r="K65" s="38"/>
      <c r="L65" s="37"/>
    </row>
    <row r="66" spans="1:12" s="4" customFormat="1" ht="18" customHeight="1">
      <c r="A66" s="36"/>
      <c r="B66" s="37"/>
      <c r="C66" s="38"/>
      <c r="D66" s="54"/>
      <c r="E66" s="39"/>
      <c r="F66" s="39"/>
      <c r="G66" s="39"/>
      <c r="H66" s="39"/>
      <c r="I66" s="39"/>
      <c r="J66" s="56"/>
      <c r="K66" s="38"/>
      <c r="L66" s="37"/>
    </row>
    <row r="67" spans="1:12" s="4" customFormat="1" ht="18" customHeight="1">
      <c r="A67" s="36"/>
      <c r="B67" s="37"/>
      <c r="C67" s="38"/>
      <c r="D67" s="54"/>
      <c r="E67" s="39"/>
      <c r="F67" s="39"/>
      <c r="G67" s="39"/>
      <c r="H67" s="39"/>
      <c r="I67" s="39"/>
      <c r="J67" s="56"/>
      <c r="K67" s="38"/>
      <c r="L67" s="37"/>
    </row>
    <row r="68" spans="1:12" s="4" customFormat="1" ht="18" customHeight="1">
      <c r="A68" s="36"/>
      <c r="B68" s="37"/>
      <c r="C68" s="38"/>
      <c r="D68" s="54"/>
      <c r="E68" s="39"/>
      <c r="F68" s="39"/>
      <c r="G68" s="39"/>
      <c r="H68" s="39"/>
      <c r="I68" s="39"/>
      <c r="J68" s="56"/>
      <c r="K68" s="38"/>
      <c r="L68" s="37"/>
    </row>
    <row r="69" spans="1:12" s="4" customFormat="1" ht="18" customHeight="1">
      <c r="A69" s="36"/>
      <c r="B69" s="37"/>
      <c r="C69" s="38"/>
      <c r="D69" s="54"/>
      <c r="E69" s="39"/>
      <c r="F69" s="39"/>
      <c r="G69" s="39"/>
      <c r="H69" s="39"/>
      <c r="I69" s="39"/>
      <c r="J69" s="56"/>
      <c r="K69" s="38"/>
      <c r="L69" s="37"/>
    </row>
    <row r="70" spans="1:12" s="4" customFormat="1" ht="18" customHeight="1">
      <c r="A70" s="36"/>
      <c r="B70" s="37"/>
      <c r="C70" s="38"/>
      <c r="D70" s="54"/>
      <c r="E70" s="39"/>
      <c r="F70" s="39"/>
      <c r="G70" s="39"/>
      <c r="H70" s="39"/>
      <c r="I70" s="39"/>
      <c r="J70" s="56"/>
      <c r="K70" s="38"/>
      <c r="L70" s="37"/>
    </row>
    <row r="71" spans="1:12" s="4" customFormat="1" ht="18" customHeight="1">
      <c r="A71" s="36"/>
      <c r="B71" s="37"/>
      <c r="C71" s="38"/>
      <c r="D71" s="54"/>
      <c r="E71" s="39"/>
      <c r="F71" s="39"/>
      <c r="G71" s="39"/>
      <c r="H71" s="39"/>
      <c r="I71" s="39"/>
      <c r="J71" s="56"/>
      <c r="K71" s="38"/>
      <c r="L71" s="37"/>
    </row>
    <row r="72" spans="1:12" s="4" customFormat="1" ht="18" customHeight="1">
      <c r="A72" s="36"/>
      <c r="B72" s="37"/>
      <c r="C72" s="38"/>
      <c r="D72" s="54"/>
      <c r="E72" s="39"/>
      <c r="F72" s="39"/>
      <c r="G72" s="39"/>
      <c r="H72" s="39"/>
      <c r="I72" s="39"/>
      <c r="J72" s="56"/>
      <c r="K72" s="38"/>
      <c r="L72" s="37"/>
    </row>
    <row r="73" spans="1:12" s="4" customFormat="1" ht="18" customHeight="1">
      <c r="A73" s="36"/>
      <c r="B73" s="37"/>
      <c r="C73" s="38"/>
      <c r="D73" s="54"/>
      <c r="E73" s="39"/>
      <c r="F73" s="39"/>
      <c r="G73" s="39"/>
      <c r="H73" s="39"/>
      <c r="I73" s="39"/>
      <c r="J73" s="56"/>
      <c r="K73" s="38"/>
      <c r="L73" s="37"/>
    </row>
    <row r="74" spans="1:12" s="4" customFormat="1" ht="18" customHeight="1">
      <c r="A74" s="36"/>
      <c r="B74" s="37"/>
      <c r="C74" s="38"/>
      <c r="D74" s="54"/>
      <c r="E74" s="39"/>
      <c r="F74" s="39"/>
      <c r="G74" s="39"/>
      <c r="H74" s="39"/>
      <c r="I74" s="39"/>
      <c r="J74" s="56"/>
      <c r="K74" s="38"/>
      <c r="L74" s="37"/>
    </row>
    <row r="75" spans="1:12" s="4" customFormat="1" ht="18" customHeight="1">
      <c r="A75" s="36"/>
      <c r="B75" s="37"/>
      <c r="C75" s="38"/>
      <c r="D75" s="54"/>
      <c r="E75" s="39"/>
      <c r="F75" s="39"/>
      <c r="G75" s="39"/>
      <c r="H75" s="39"/>
      <c r="I75" s="39"/>
      <c r="J75" s="56"/>
      <c r="K75" s="38"/>
      <c r="L75" s="37"/>
    </row>
    <row r="76" spans="1:12" s="4" customFormat="1" ht="18" customHeight="1">
      <c r="A76" s="36"/>
      <c r="B76" s="37"/>
      <c r="C76" s="38"/>
      <c r="D76" s="54"/>
      <c r="E76" s="39"/>
      <c r="F76" s="39"/>
      <c r="G76" s="39"/>
      <c r="H76" s="39"/>
      <c r="I76" s="39"/>
      <c r="J76" s="56"/>
      <c r="K76" s="38"/>
      <c r="L76" s="37"/>
    </row>
    <row r="77" spans="1:12" s="4" customFormat="1" ht="18" customHeight="1">
      <c r="A77" s="36"/>
      <c r="B77" s="37"/>
      <c r="C77" s="38"/>
      <c r="D77" s="54"/>
      <c r="E77" s="39"/>
      <c r="F77" s="39"/>
      <c r="G77" s="39"/>
      <c r="H77" s="39"/>
      <c r="I77" s="39"/>
      <c r="J77" s="56"/>
      <c r="K77" s="38"/>
      <c r="L77" s="37"/>
    </row>
    <row r="78" spans="1:12" s="4" customFormat="1" ht="18" customHeight="1">
      <c r="A78" s="36"/>
      <c r="B78" s="37"/>
      <c r="C78" s="38"/>
      <c r="D78" s="54"/>
      <c r="E78" s="39"/>
      <c r="F78" s="39"/>
      <c r="G78" s="39"/>
      <c r="H78" s="39"/>
      <c r="I78" s="39"/>
      <c r="J78" s="56"/>
      <c r="K78" s="38"/>
      <c r="L78" s="37"/>
    </row>
    <row r="79" spans="1:12" s="4" customFormat="1" ht="18" customHeight="1">
      <c r="A79" s="36"/>
      <c r="B79" s="37"/>
      <c r="C79" s="38"/>
      <c r="D79" s="54"/>
      <c r="E79" s="39"/>
      <c r="F79" s="39"/>
      <c r="G79" s="39"/>
      <c r="H79" s="39"/>
      <c r="I79" s="39"/>
      <c r="J79" s="56"/>
      <c r="K79" s="38"/>
      <c r="L79" s="37"/>
    </row>
    <row r="80" spans="1:12" s="4" customFormat="1" ht="18" customHeight="1">
      <c r="A80" s="43"/>
      <c r="B80" s="44"/>
      <c r="C80" s="46"/>
      <c r="D80" s="45"/>
      <c r="E80" s="42"/>
      <c r="F80" s="42"/>
      <c r="G80" s="42"/>
      <c r="H80" s="42"/>
      <c r="I80" s="42"/>
      <c r="J80" s="59"/>
      <c r="K80" s="46"/>
      <c r="L80" s="44"/>
    </row>
    <row r="81" s="4" customFormat="1" ht="18" customHeight="1"/>
    <row r="82" s="4" customFormat="1" ht="18" customHeight="1"/>
    <row r="83" s="4" customFormat="1" ht="18" customHeight="1"/>
    <row r="84" s="4" customFormat="1" ht="18" customHeight="1"/>
    <row r="85" s="4" customFormat="1" ht="18" customHeight="1"/>
    <row r="86" s="4" customFormat="1" ht="18" customHeight="1"/>
    <row r="87" s="4" customFormat="1" ht="18" customHeight="1"/>
    <row r="88" s="4" customFormat="1" ht="18" customHeight="1"/>
    <row r="89" s="4" customFormat="1" ht="18" customHeight="1"/>
    <row r="90" s="4" customFormat="1" ht="18" customHeight="1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</sheetData>
  <mergeCells count="16">
    <mergeCell ref="K2:L2"/>
    <mergeCell ref="C37:D37"/>
    <mergeCell ref="C33:D33"/>
    <mergeCell ref="C34:D34"/>
    <mergeCell ref="C12:D12"/>
    <mergeCell ref="C15:D15"/>
    <mergeCell ref="C32:D32"/>
    <mergeCell ref="C35:D35"/>
    <mergeCell ref="C13:D13"/>
    <mergeCell ref="C36:D36"/>
    <mergeCell ref="C11:D11"/>
    <mergeCell ref="C9:D9"/>
    <mergeCell ref="A2:B2"/>
    <mergeCell ref="C2:J2"/>
    <mergeCell ref="C8:D8"/>
    <mergeCell ref="C10:D10"/>
  </mergeCells>
  <printOptions/>
  <pageMargins left="0.4" right="0.24" top="0.8661417322834646" bottom="0.4724409448818898" header="0.5118110236220472" footer="0.2362204724409449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C38" sqref="C38"/>
    </sheetView>
  </sheetViews>
  <sheetFormatPr defaultColWidth="8.88671875" defaultRowHeight="13.5"/>
  <cols>
    <col min="1" max="1" width="2.6640625" style="1" customWidth="1"/>
    <col min="2" max="2" width="12.77734375" style="1" customWidth="1"/>
    <col min="3" max="10" width="6.99609375" style="1" customWidth="1"/>
    <col min="11" max="11" width="8.3359375" style="1" customWidth="1"/>
    <col min="12" max="12" width="4.77734375" style="1" customWidth="1"/>
    <col min="13" max="23" width="6.77734375" style="1" customWidth="1"/>
    <col min="24" max="16384" width="8.88671875" style="1" customWidth="1"/>
  </cols>
  <sheetData>
    <row r="1" ht="18" customHeight="1">
      <c r="A1" s="1" t="s">
        <v>113</v>
      </c>
    </row>
    <row r="2" spans="1:12" ht="18" customHeight="1">
      <c r="A2" s="210" t="s">
        <v>0</v>
      </c>
      <c r="B2" s="211"/>
      <c r="C2" s="210" t="s">
        <v>2</v>
      </c>
      <c r="D2" s="212"/>
      <c r="E2" s="212"/>
      <c r="F2" s="212"/>
      <c r="G2" s="212"/>
      <c r="H2" s="212"/>
      <c r="I2" s="212"/>
      <c r="J2" s="211"/>
      <c r="K2" s="210" t="s">
        <v>1</v>
      </c>
      <c r="L2" s="211"/>
    </row>
    <row r="3" spans="1:12" s="4" customFormat="1" ht="18" customHeight="1">
      <c r="A3" s="36">
        <v>1</v>
      </c>
      <c r="B3" s="37" t="s">
        <v>118</v>
      </c>
      <c r="C3" s="50"/>
      <c r="D3" s="54"/>
      <c r="E3" s="54"/>
      <c r="F3" s="54"/>
      <c r="G3" s="54"/>
      <c r="H3" s="54"/>
      <c r="I3" s="54"/>
      <c r="J3" s="55"/>
      <c r="K3" s="38"/>
      <c r="L3" s="55"/>
    </row>
    <row r="4" spans="1:12" s="4" customFormat="1" ht="18" customHeight="1">
      <c r="A4" s="41"/>
      <c r="B4" s="37"/>
      <c r="C4" s="66" t="s">
        <v>150</v>
      </c>
      <c r="D4" s="54"/>
      <c r="E4" s="64"/>
      <c r="F4" s="54"/>
      <c r="G4" s="54"/>
      <c r="H4" s="54"/>
      <c r="I4" s="54"/>
      <c r="J4" s="55"/>
      <c r="K4" s="38"/>
      <c r="L4" s="37"/>
    </row>
    <row r="5" spans="1:12" s="4" customFormat="1" ht="18" customHeight="1">
      <c r="A5" s="36"/>
      <c r="B5" s="37"/>
      <c r="C5" s="38">
        <v>142</v>
      </c>
      <c r="D5" s="54" t="s">
        <v>153</v>
      </c>
      <c r="E5" s="64">
        <v>3</v>
      </c>
      <c r="F5" s="54" t="s">
        <v>154</v>
      </c>
      <c r="G5" s="54"/>
      <c r="H5" s="73">
        <f>C5*E5</f>
        <v>426</v>
      </c>
      <c r="I5" s="54" t="s">
        <v>155</v>
      </c>
      <c r="J5" s="55"/>
      <c r="K5" s="38"/>
      <c r="L5" s="55"/>
    </row>
    <row r="6" spans="1:12" s="4" customFormat="1" ht="18" customHeight="1">
      <c r="A6" s="36"/>
      <c r="B6" s="37"/>
      <c r="C6" s="38">
        <f>H5</f>
        <v>426</v>
      </c>
      <c r="D6" s="54" t="s">
        <v>156</v>
      </c>
      <c r="E6" s="64">
        <v>5</v>
      </c>
      <c r="F6" s="54" t="s">
        <v>157</v>
      </c>
      <c r="G6" s="54"/>
      <c r="H6" s="54">
        <f>C6*E6</f>
        <v>2130</v>
      </c>
      <c r="I6" s="54" t="s">
        <v>70</v>
      </c>
      <c r="J6" s="55"/>
      <c r="K6" s="38">
        <f>H6</f>
        <v>2130</v>
      </c>
      <c r="L6" s="55" t="str">
        <f>I6</f>
        <v>M</v>
      </c>
    </row>
    <row r="7" spans="1:12" s="4" customFormat="1" ht="18" customHeight="1">
      <c r="A7" s="36"/>
      <c r="B7" s="37"/>
      <c r="C7" s="50"/>
      <c r="D7" s="54"/>
      <c r="E7" s="54"/>
      <c r="F7" s="54"/>
      <c r="G7" s="54"/>
      <c r="H7" s="54"/>
      <c r="I7" s="54"/>
      <c r="J7" s="55"/>
      <c r="K7" s="38"/>
      <c r="L7" s="55"/>
    </row>
    <row r="8" spans="1:12" s="4" customFormat="1" ht="18" customHeight="1">
      <c r="A8" s="36"/>
      <c r="B8" s="37"/>
      <c r="C8" s="50"/>
      <c r="D8" s="54"/>
      <c r="E8" s="54"/>
      <c r="F8" s="54"/>
      <c r="G8" s="54"/>
      <c r="H8" s="54"/>
      <c r="I8" s="54"/>
      <c r="J8" s="55"/>
      <c r="K8" s="38"/>
      <c r="L8" s="55"/>
    </row>
    <row r="9" spans="1:12" s="4" customFormat="1" ht="18" customHeight="1">
      <c r="A9" s="36">
        <v>2</v>
      </c>
      <c r="B9" s="37" t="s">
        <v>121</v>
      </c>
      <c r="C9" s="50"/>
      <c r="D9" s="54"/>
      <c r="E9" s="54"/>
      <c r="F9" s="54"/>
      <c r="G9" s="54"/>
      <c r="H9" s="54"/>
      <c r="I9" s="54"/>
      <c r="J9" s="55"/>
      <c r="K9" s="38"/>
      <c r="L9" s="55"/>
    </row>
    <row r="10" spans="1:12" s="4" customFormat="1" ht="18" customHeight="1">
      <c r="A10" s="36"/>
      <c r="B10" s="37"/>
      <c r="C10" s="75">
        <f>H6</f>
        <v>2130</v>
      </c>
      <c r="D10" s="54" t="s">
        <v>122</v>
      </c>
      <c r="E10" s="54"/>
      <c r="F10" s="54"/>
      <c r="G10" s="54"/>
      <c r="H10" s="54"/>
      <c r="I10" s="54"/>
      <c r="J10" s="55"/>
      <c r="K10" s="38">
        <f>C10</f>
        <v>2130</v>
      </c>
      <c r="L10" s="55" t="str">
        <f>D10</f>
        <v>M</v>
      </c>
    </row>
    <row r="11" spans="1:12" s="4" customFormat="1" ht="18" customHeight="1">
      <c r="A11" s="36"/>
      <c r="B11" s="37"/>
      <c r="C11" s="69" t="s">
        <v>123</v>
      </c>
      <c r="D11" s="54"/>
      <c r="E11" s="54"/>
      <c r="F11" s="54"/>
      <c r="G11" s="54"/>
      <c r="H11" s="54"/>
      <c r="I11" s="54"/>
      <c r="J11" s="55"/>
      <c r="K11" s="38"/>
      <c r="L11" s="55"/>
    </row>
    <row r="12" spans="1:12" s="4" customFormat="1" ht="18" customHeight="1">
      <c r="A12" s="36"/>
      <c r="B12" s="37"/>
      <c r="C12" s="69" t="s">
        <v>124</v>
      </c>
      <c r="D12" s="54"/>
      <c r="E12" s="54"/>
      <c r="F12" s="54"/>
      <c r="G12" s="54"/>
      <c r="H12" s="54"/>
      <c r="I12" s="54"/>
      <c r="J12" s="55"/>
      <c r="K12" s="38"/>
      <c r="L12" s="55"/>
    </row>
    <row r="13" spans="1:12" s="4" customFormat="1" ht="18" customHeight="1">
      <c r="A13" s="36"/>
      <c r="B13" s="37"/>
      <c r="C13" s="50">
        <v>6</v>
      </c>
      <c r="D13" s="54" t="s">
        <v>125</v>
      </c>
      <c r="E13" s="64">
        <v>2.25</v>
      </c>
      <c r="F13" s="54" t="s">
        <v>126</v>
      </c>
      <c r="G13" s="54"/>
      <c r="H13" s="64">
        <f>C13*E13</f>
        <v>13.5</v>
      </c>
      <c r="I13" s="54" t="s">
        <v>8</v>
      </c>
      <c r="J13" s="55"/>
      <c r="K13" s="38"/>
      <c r="L13" s="55"/>
    </row>
    <row r="14" spans="1:12" s="4" customFormat="1" ht="18" customHeight="1">
      <c r="A14" s="36"/>
      <c r="B14" s="37"/>
      <c r="C14" s="69" t="s">
        <v>224</v>
      </c>
      <c r="D14" s="54"/>
      <c r="E14" s="54"/>
      <c r="F14" s="54"/>
      <c r="G14" s="54"/>
      <c r="H14" s="54"/>
      <c r="I14" s="54"/>
      <c r="J14" s="55"/>
      <c r="K14" s="38"/>
      <c r="L14" s="55"/>
    </row>
    <row r="15" spans="1:12" s="4" customFormat="1" ht="18" customHeight="1">
      <c r="A15" s="36"/>
      <c r="B15" s="37"/>
      <c r="C15" s="76">
        <v>3.109</v>
      </c>
      <c r="D15" s="54" t="s">
        <v>127</v>
      </c>
      <c r="E15" s="77">
        <v>0.995</v>
      </c>
      <c r="F15" s="54" t="s">
        <v>126</v>
      </c>
      <c r="G15" s="54"/>
      <c r="H15" s="77">
        <f>C15*E15</f>
        <v>3.093455</v>
      </c>
      <c r="I15" s="54" t="s">
        <v>8</v>
      </c>
      <c r="J15" s="55"/>
      <c r="K15" s="38"/>
      <c r="L15" s="55"/>
    </row>
    <row r="16" spans="1:12" s="4" customFormat="1" ht="18" customHeight="1">
      <c r="A16" s="36"/>
      <c r="B16" s="37"/>
      <c r="C16" s="50"/>
      <c r="D16" s="54"/>
      <c r="E16" s="54"/>
      <c r="F16" s="54"/>
      <c r="G16" s="63" t="s">
        <v>128</v>
      </c>
      <c r="H16" s="77">
        <f>H15+H13</f>
        <v>16.593455</v>
      </c>
      <c r="I16" s="54" t="str">
        <f>I15</f>
        <v>KG</v>
      </c>
      <c r="J16" s="55"/>
      <c r="K16" s="38"/>
      <c r="L16" s="55"/>
    </row>
    <row r="17" spans="1:12" s="4" customFormat="1" ht="18" customHeight="1">
      <c r="A17" s="36"/>
      <c r="B17" s="37"/>
      <c r="C17" s="76">
        <f>H13+H15</f>
        <v>16.593455</v>
      </c>
      <c r="D17" s="54" t="s">
        <v>129</v>
      </c>
      <c r="E17" s="85">
        <v>1.03</v>
      </c>
      <c r="F17" s="79" t="s">
        <v>130</v>
      </c>
      <c r="G17" s="77"/>
      <c r="H17" s="77">
        <f>C17*E17</f>
        <v>17.09125865</v>
      </c>
      <c r="I17" s="54" t="s">
        <v>131</v>
      </c>
      <c r="J17" s="55"/>
      <c r="K17" s="38"/>
      <c r="L17" s="55"/>
    </row>
    <row r="18" spans="1:12" s="4" customFormat="1" ht="18" customHeight="1">
      <c r="A18" s="36"/>
      <c r="B18" s="37"/>
      <c r="C18" s="78">
        <f>H17</f>
        <v>17.09125865</v>
      </c>
      <c r="D18" s="54" t="str">
        <f>D17</f>
        <v>KG   *</v>
      </c>
      <c r="E18" s="54">
        <f>K6</f>
        <v>2130</v>
      </c>
      <c r="F18" s="54" t="s">
        <v>132</v>
      </c>
      <c r="G18" s="54"/>
      <c r="H18" s="54">
        <f>C18*E18</f>
        <v>36404.3809245</v>
      </c>
      <c r="I18" s="54" t="s">
        <v>131</v>
      </c>
      <c r="J18" s="55"/>
      <c r="K18" s="38"/>
      <c r="L18" s="55"/>
    </row>
    <row r="19" spans="1:12" s="4" customFormat="1" ht="18" customHeight="1">
      <c r="A19" s="36"/>
      <c r="B19" s="37"/>
      <c r="C19" s="50"/>
      <c r="D19" s="54"/>
      <c r="E19" s="54"/>
      <c r="F19" s="54"/>
      <c r="G19" s="54"/>
      <c r="H19" s="54">
        <f>H18/1000</f>
        <v>36.4043809245</v>
      </c>
      <c r="I19" s="54" t="s">
        <v>39</v>
      </c>
      <c r="J19" s="55"/>
      <c r="K19" s="38">
        <f>H19</f>
        <v>36.4043809245</v>
      </c>
      <c r="L19" s="55" t="str">
        <f>I19</f>
        <v>TON</v>
      </c>
    </row>
    <row r="20" spans="1:12" s="4" customFormat="1" ht="18" customHeight="1">
      <c r="A20" s="36"/>
      <c r="B20" s="37"/>
      <c r="C20" s="50"/>
      <c r="D20" s="54"/>
      <c r="E20" s="54"/>
      <c r="F20" s="54"/>
      <c r="G20" s="54"/>
      <c r="H20" s="54"/>
      <c r="I20" s="54"/>
      <c r="J20" s="55"/>
      <c r="K20" s="38"/>
      <c r="L20" s="55"/>
    </row>
    <row r="21" spans="1:12" s="4" customFormat="1" ht="18" customHeight="1">
      <c r="A21" s="36"/>
      <c r="B21" s="37"/>
      <c r="C21" s="50"/>
      <c r="D21" s="54"/>
      <c r="E21" s="54"/>
      <c r="F21" s="54"/>
      <c r="G21" s="54"/>
      <c r="H21" s="54"/>
      <c r="I21" s="54"/>
      <c r="J21" s="55"/>
      <c r="K21" s="38"/>
      <c r="L21" s="55"/>
    </row>
    <row r="22" spans="1:12" s="4" customFormat="1" ht="18" customHeight="1">
      <c r="A22" s="36">
        <v>3</v>
      </c>
      <c r="B22" s="37" t="s">
        <v>133</v>
      </c>
      <c r="C22" s="69" t="s">
        <v>134</v>
      </c>
      <c r="D22" s="54"/>
      <c r="E22" s="54"/>
      <c r="F22" s="54"/>
      <c r="G22" s="54"/>
      <c r="H22" s="54"/>
      <c r="I22" s="54"/>
      <c r="J22" s="55"/>
      <c r="K22" s="38"/>
      <c r="L22" s="55"/>
    </row>
    <row r="23" spans="1:12" s="4" customFormat="1" ht="18" customHeight="1">
      <c r="A23" s="36"/>
      <c r="B23" s="37"/>
      <c r="C23" s="50" t="s">
        <v>119</v>
      </c>
      <c r="D23" s="54"/>
      <c r="E23" s="54"/>
      <c r="F23" s="54"/>
      <c r="G23" s="54"/>
      <c r="H23" s="54"/>
      <c r="I23" s="54"/>
      <c r="J23" s="55"/>
      <c r="K23" s="38"/>
      <c r="L23" s="55"/>
    </row>
    <row r="24" spans="1:12" s="4" customFormat="1" ht="18" customHeight="1">
      <c r="A24" s="36"/>
      <c r="B24" s="37"/>
      <c r="C24" s="71">
        <f>C5+C6</f>
        <v>568</v>
      </c>
      <c r="D24" s="54" t="s">
        <v>120</v>
      </c>
      <c r="E24" s="54">
        <v>5</v>
      </c>
      <c r="F24" s="54" t="s">
        <v>6</v>
      </c>
      <c r="G24" s="54"/>
      <c r="H24" s="54">
        <f>C24*E24</f>
        <v>2840</v>
      </c>
      <c r="I24" s="54" t="s">
        <v>7</v>
      </c>
      <c r="J24" s="55"/>
      <c r="K24" s="38"/>
      <c r="L24" s="55"/>
    </row>
    <row r="25" spans="1:12" s="4" customFormat="1" ht="18" customHeight="1">
      <c r="A25" s="36"/>
      <c r="B25" s="37"/>
      <c r="C25" s="71">
        <f>H24</f>
        <v>2840</v>
      </c>
      <c r="D25" s="54" t="s">
        <v>36</v>
      </c>
      <c r="E25" s="68">
        <v>0.1256</v>
      </c>
      <c r="F25" s="54" t="s">
        <v>135</v>
      </c>
      <c r="G25" s="54"/>
      <c r="H25" s="54">
        <f>C25*E25</f>
        <v>356.70399999999995</v>
      </c>
      <c r="I25" s="54" t="s">
        <v>3</v>
      </c>
      <c r="J25" s="55"/>
      <c r="K25" s="38"/>
      <c r="L25" s="55"/>
    </row>
    <row r="26" spans="1:12" s="4" customFormat="1" ht="18" customHeight="1">
      <c r="A26" s="36"/>
      <c r="B26" s="37"/>
      <c r="C26" s="75">
        <f>H25</f>
        <v>356.70399999999995</v>
      </c>
      <c r="D26" s="54" t="s">
        <v>158</v>
      </c>
      <c r="E26" s="85">
        <v>1.03</v>
      </c>
      <c r="F26" s="79" t="s">
        <v>130</v>
      </c>
      <c r="G26" s="77"/>
      <c r="H26" s="77">
        <f>C26*E26</f>
        <v>367.40511999999995</v>
      </c>
      <c r="I26" s="54" t="s">
        <v>159</v>
      </c>
      <c r="J26" s="55"/>
      <c r="K26" s="38">
        <f>H26</f>
        <v>367.40511999999995</v>
      </c>
      <c r="L26" s="55" t="str">
        <f>I26</f>
        <v>M3</v>
      </c>
    </row>
    <row r="27" spans="1:12" s="4" customFormat="1" ht="18" customHeight="1">
      <c r="A27" s="36"/>
      <c r="B27" s="37"/>
      <c r="C27" s="50"/>
      <c r="D27" s="54"/>
      <c r="E27" s="54"/>
      <c r="F27" s="54"/>
      <c r="G27" s="54"/>
      <c r="H27" s="54"/>
      <c r="I27" s="54"/>
      <c r="J27" s="55"/>
      <c r="K27" s="38"/>
      <c r="L27" s="55"/>
    </row>
    <row r="28" spans="1:12" s="4" customFormat="1" ht="18" customHeight="1">
      <c r="A28" s="36">
        <v>4</v>
      </c>
      <c r="B28" s="37" t="s">
        <v>136</v>
      </c>
      <c r="C28" s="50"/>
      <c r="D28" s="54"/>
      <c r="E28" s="54"/>
      <c r="F28" s="54"/>
      <c r="G28" s="54"/>
      <c r="H28" s="54"/>
      <c r="I28" s="54"/>
      <c r="J28" s="55"/>
      <c r="K28" s="38"/>
      <c r="L28" s="55"/>
    </row>
    <row r="29" spans="1:12" s="4" customFormat="1" ht="18" customHeight="1">
      <c r="A29" s="36"/>
      <c r="B29" s="37"/>
      <c r="C29" s="50" t="s">
        <v>119</v>
      </c>
      <c r="D29" s="54"/>
      <c r="E29" s="54"/>
      <c r="F29" s="54"/>
      <c r="G29" s="54"/>
      <c r="H29" s="54"/>
      <c r="I29" s="54"/>
      <c r="J29" s="55"/>
      <c r="K29" s="38"/>
      <c r="L29" s="55"/>
    </row>
    <row r="30" spans="1:12" s="4" customFormat="1" ht="18" customHeight="1">
      <c r="A30" s="36"/>
      <c r="B30" s="37"/>
      <c r="C30" s="71">
        <f>C25</f>
        <v>2840</v>
      </c>
      <c r="D30" s="54" t="s">
        <v>36</v>
      </c>
      <c r="E30" s="68">
        <v>0.1256</v>
      </c>
      <c r="F30" s="54" t="s">
        <v>135</v>
      </c>
      <c r="G30" s="54"/>
      <c r="H30" s="54">
        <f>C30*E30</f>
        <v>356.70399999999995</v>
      </c>
      <c r="I30" s="54" t="s">
        <v>3</v>
      </c>
      <c r="J30" s="55"/>
      <c r="K30" s="38"/>
      <c r="L30" s="55"/>
    </row>
    <row r="31" spans="1:12" s="4" customFormat="1" ht="18" customHeight="1">
      <c r="A31" s="36"/>
      <c r="B31" s="37"/>
      <c r="C31" s="75">
        <f>H30</f>
        <v>356.70399999999995</v>
      </c>
      <c r="D31" s="54" t="s">
        <v>137</v>
      </c>
      <c r="E31" s="54">
        <v>1.2</v>
      </c>
      <c r="F31" s="54" t="s">
        <v>138</v>
      </c>
      <c r="G31" s="54"/>
      <c r="H31" s="54">
        <f>C31*E31</f>
        <v>428.04479999999995</v>
      </c>
      <c r="I31" s="54" t="str">
        <f>I30</f>
        <v>M3</v>
      </c>
      <c r="J31" s="55"/>
      <c r="K31" s="38">
        <f>H31</f>
        <v>428.04479999999995</v>
      </c>
      <c r="L31" s="55" t="str">
        <f>I31</f>
        <v>M3</v>
      </c>
    </row>
    <row r="32" spans="1:12" s="4" customFormat="1" ht="18" customHeight="1">
      <c r="A32" s="36"/>
      <c r="B32" s="37"/>
      <c r="C32" s="50"/>
      <c r="D32" s="54"/>
      <c r="E32" s="54"/>
      <c r="F32" s="54"/>
      <c r="G32" s="54"/>
      <c r="H32" s="54"/>
      <c r="I32" s="54"/>
      <c r="J32" s="55"/>
      <c r="K32" s="38"/>
      <c r="L32" s="55"/>
    </row>
    <row r="33" spans="1:12" s="4" customFormat="1" ht="18" customHeight="1">
      <c r="A33" s="36"/>
      <c r="B33" s="37"/>
      <c r="C33" s="50"/>
      <c r="D33" s="54"/>
      <c r="E33" s="54"/>
      <c r="F33" s="54"/>
      <c r="G33" s="54"/>
      <c r="H33" s="54"/>
      <c r="I33" s="54"/>
      <c r="J33" s="55"/>
      <c r="K33" s="38"/>
      <c r="L33" s="55"/>
    </row>
    <row r="34" spans="1:13" s="4" customFormat="1" ht="18" customHeight="1">
      <c r="A34" s="36">
        <v>5</v>
      </c>
      <c r="B34" s="37" t="s">
        <v>139</v>
      </c>
      <c r="C34" s="50"/>
      <c r="D34" s="54"/>
      <c r="E34" s="54"/>
      <c r="F34" s="54"/>
      <c r="G34" s="54"/>
      <c r="H34" s="54"/>
      <c r="I34" s="54"/>
      <c r="J34" s="55"/>
      <c r="K34" s="38"/>
      <c r="L34" s="55"/>
      <c r="M34" s="4">
        <v>5</v>
      </c>
    </row>
    <row r="35" spans="1:12" s="4" customFormat="1" ht="18" customHeight="1">
      <c r="A35" s="36"/>
      <c r="B35" s="37"/>
      <c r="C35" s="75">
        <f>토공사!C4</f>
        <v>223.2</v>
      </c>
      <c r="D35" s="54" t="s">
        <v>7</v>
      </c>
      <c r="E35" s="54"/>
      <c r="F35" s="54"/>
      <c r="G35" s="54"/>
      <c r="H35" s="54"/>
      <c r="I35" s="54"/>
      <c r="J35" s="55"/>
      <c r="K35" s="38">
        <f>C35</f>
        <v>223.2</v>
      </c>
      <c r="L35" s="55" t="str">
        <f>D35</f>
        <v>M</v>
      </c>
    </row>
    <row r="36" spans="1:12" s="4" customFormat="1" ht="18" customHeight="1">
      <c r="A36" s="36"/>
      <c r="B36" s="37"/>
      <c r="C36" s="69" t="s">
        <v>140</v>
      </c>
      <c r="D36" s="54"/>
      <c r="E36" s="54"/>
      <c r="F36" s="54"/>
      <c r="G36" s="54"/>
      <c r="H36" s="54"/>
      <c r="I36" s="54"/>
      <c r="J36" s="55"/>
      <c r="K36" s="38"/>
      <c r="L36" s="55"/>
    </row>
    <row r="37" spans="1:12" s="4" customFormat="1" ht="18" customHeight="1">
      <c r="A37" s="36"/>
      <c r="B37" s="37"/>
      <c r="C37" s="75">
        <v>0.4</v>
      </c>
      <c r="D37" s="54" t="s">
        <v>36</v>
      </c>
      <c r="E37" s="54">
        <v>0.4</v>
      </c>
      <c r="F37" s="54" t="s">
        <v>6</v>
      </c>
      <c r="G37" s="54"/>
      <c r="H37" s="64">
        <f>C37*E37</f>
        <v>0.16000000000000003</v>
      </c>
      <c r="I37" s="54" t="s">
        <v>5</v>
      </c>
      <c r="J37" s="55"/>
      <c r="K37" s="38"/>
      <c r="L37" s="55"/>
    </row>
    <row r="38" spans="1:12" s="4" customFormat="1" ht="18" customHeight="1">
      <c r="A38" s="36"/>
      <c r="B38" s="37"/>
      <c r="C38" s="74">
        <v>0.16</v>
      </c>
      <c r="D38" s="54" t="s">
        <v>141</v>
      </c>
      <c r="E38" s="73">
        <f>C35</f>
        <v>223.2</v>
      </c>
      <c r="F38" s="54" t="s">
        <v>142</v>
      </c>
      <c r="G38" s="54"/>
      <c r="H38" s="54">
        <f>C38*E38</f>
        <v>35.711999999999996</v>
      </c>
      <c r="I38" s="54" t="s">
        <v>3</v>
      </c>
      <c r="J38" s="55"/>
      <c r="K38" s="38"/>
      <c r="L38" s="55"/>
    </row>
    <row r="39" spans="1:12" s="4" customFormat="1" ht="18" customHeight="1">
      <c r="A39" s="36"/>
      <c r="B39" s="37"/>
      <c r="C39" s="75">
        <f>H38</f>
        <v>35.711999999999996</v>
      </c>
      <c r="D39" s="54" t="s">
        <v>79</v>
      </c>
      <c r="E39" s="64">
        <v>1.03</v>
      </c>
      <c r="F39" s="54" t="s">
        <v>130</v>
      </c>
      <c r="G39" s="54"/>
      <c r="H39" s="54">
        <f>C39*E39</f>
        <v>36.783359999999995</v>
      </c>
      <c r="I39" s="54" t="s">
        <v>143</v>
      </c>
      <c r="J39" s="55"/>
      <c r="K39" s="38">
        <f>H39</f>
        <v>36.783359999999995</v>
      </c>
      <c r="L39" s="55" t="str">
        <f>I39</f>
        <v>M3</v>
      </c>
    </row>
    <row r="40" spans="1:12" s="4" customFormat="1" ht="18" customHeight="1">
      <c r="A40" s="36"/>
      <c r="B40" s="37"/>
      <c r="C40" s="50"/>
      <c r="D40" s="54"/>
      <c r="E40" s="54"/>
      <c r="F40" s="54"/>
      <c r="G40" s="54"/>
      <c r="H40" s="54"/>
      <c r="I40" s="54"/>
      <c r="J40" s="55"/>
      <c r="K40" s="38"/>
      <c r="L40" s="55"/>
    </row>
    <row r="41" spans="1:12" s="4" customFormat="1" ht="18" customHeight="1">
      <c r="A41" s="43"/>
      <c r="B41" s="44"/>
      <c r="C41" s="149" t="s">
        <v>144</v>
      </c>
      <c r="D41" s="67"/>
      <c r="E41" s="67"/>
      <c r="F41" s="67"/>
      <c r="G41" s="67"/>
      <c r="H41" s="67"/>
      <c r="I41" s="67"/>
      <c r="J41" s="80"/>
      <c r="K41" s="46"/>
      <c r="L41" s="80"/>
    </row>
    <row r="42" spans="1:12" s="4" customFormat="1" ht="18" customHeight="1">
      <c r="A42" s="36"/>
      <c r="B42" s="37"/>
      <c r="C42" s="69" t="s">
        <v>222</v>
      </c>
      <c r="D42" s="54"/>
      <c r="E42" s="54"/>
      <c r="F42" s="54"/>
      <c r="G42" s="54"/>
      <c r="H42" s="54"/>
      <c r="I42" s="54"/>
      <c r="J42" s="55"/>
      <c r="K42" s="38"/>
      <c r="L42" s="55"/>
    </row>
    <row r="43" spans="1:12" s="4" customFormat="1" ht="18" customHeight="1">
      <c r="A43" s="36"/>
      <c r="B43" s="37"/>
      <c r="C43" s="71">
        <v>4</v>
      </c>
      <c r="D43" s="54" t="s">
        <v>125</v>
      </c>
      <c r="E43" s="64">
        <v>1.56</v>
      </c>
      <c r="F43" s="54" t="s">
        <v>126</v>
      </c>
      <c r="G43" s="54"/>
      <c r="H43" s="64">
        <f>C43*E43</f>
        <v>6.24</v>
      </c>
      <c r="I43" s="54" t="s">
        <v>8</v>
      </c>
      <c r="J43" s="55"/>
      <c r="K43" s="38"/>
      <c r="L43" s="55"/>
    </row>
    <row r="44" spans="1:12" s="4" customFormat="1" ht="18" customHeight="1">
      <c r="A44" s="36"/>
      <c r="B44" s="37"/>
      <c r="C44" s="69" t="s">
        <v>223</v>
      </c>
      <c r="D44" s="54"/>
      <c r="E44" s="54"/>
      <c r="F44" s="54"/>
      <c r="G44" s="54"/>
      <c r="H44" s="54"/>
      <c r="I44" s="54"/>
      <c r="J44" s="55"/>
      <c r="K44" s="38"/>
      <c r="L44" s="55"/>
    </row>
    <row r="45" spans="1:12" s="4" customFormat="1" ht="18" customHeight="1">
      <c r="A45" s="36"/>
      <c r="B45" s="37"/>
      <c r="C45" s="75">
        <v>3</v>
      </c>
      <c r="D45" s="54" t="s">
        <v>127</v>
      </c>
      <c r="E45" s="77">
        <v>0.995</v>
      </c>
      <c r="F45" s="54" t="s">
        <v>126</v>
      </c>
      <c r="G45" s="54"/>
      <c r="H45" s="77">
        <f>C45*E45</f>
        <v>2.985</v>
      </c>
      <c r="I45" s="54" t="s">
        <v>8</v>
      </c>
      <c r="J45" s="55"/>
      <c r="K45" s="38"/>
      <c r="L45" s="55"/>
    </row>
    <row r="46" spans="1:12" s="4" customFormat="1" ht="18" customHeight="1">
      <c r="A46" s="36"/>
      <c r="B46" s="37"/>
      <c r="C46" s="50"/>
      <c r="D46" s="54"/>
      <c r="E46" s="54"/>
      <c r="F46" s="54"/>
      <c r="G46" s="63" t="s">
        <v>128</v>
      </c>
      <c r="H46" s="77">
        <f>H45+H43</f>
        <v>9.225</v>
      </c>
      <c r="I46" s="54" t="str">
        <f>I45</f>
        <v>KG</v>
      </c>
      <c r="J46" s="55"/>
      <c r="K46" s="38"/>
      <c r="L46" s="55"/>
    </row>
    <row r="47" spans="1:12" s="4" customFormat="1" ht="18" customHeight="1">
      <c r="A47" s="36"/>
      <c r="B47" s="37"/>
      <c r="C47" s="76">
        <f>H46</f>
        <v>9.225</v>
      </c>
      <c r="D47" s="54" t="s">
        <v>129</v>
      </c>
      <c r="E47" s="72">
        <v>1.03</v>
      </c>
      <c r="F47" s="79" t="s">
        <v>130</v>
      </c>
      <c r="G47" s="77"/>
      <c r="H47" s="77">
        <f>C47*E47</f>
        <v>9.50175</v>
      </c>
      <c r="I47" s="54" t="s">
        <v>131</v>
      </c>
      <c r="J47" s="55"/>
      <c r="K47" s="38"/>
      <c r="L47" s="55"/>
    </row>
    <row r="48" spans="1:12" s="4" customFormat="1" ht="18" customHeight="1">
      <c r="A48" s="36"/>
      <c r="B48" s="37"/>
      <c r="C48" s="78">
        <f>H47</f>
        <v>9.50175</v>
      </c>
      <c r="D48" s="54" t="str">
        <f>D47</f>
        <v>KG   *</v>
      </c>
      <c r="E48" s="54">
        <f>C35</f>
        <v>223.2</v>
      </c>
      <c r="F48" s="54" t="s">
        <v>132</v>
      </c>
      <c r="G48" s="54"/>
      <c r="H48" s="54">
        <f>C48*E48</f>
        <v>2120.7906</v>
      </c>
      <c r="I48" s="54" t="s">
        <v>131</v>
      </c>
      <c r="J48" s="55"/>
      <c r="K48" s="38"/>
      <c r="L48" s="55"/>
    </row>
    <row r="49" spans="1:12" s="4" customFormat="1" ht="18" customHeight="1">
      <c r="A49" s="36"/>
      <c r="B49" s="37"/>
      <c r="C49" s="50"/>
      <c r="D49" s="54"/>
      <c r="E49" s="54"/>
      <c r="F49" s="54"/>
      <c r="G49" s="54"/>
      <c r="H49" s="54">
        <f>H48/1000</f>
        <v>2.1207906</v>
      </c>
      <c r="I49" s="54" t="s">
        <v>39</v>
      </c>
      <c r="J49" s="55"/>
      <c r="K49" s="62">
        <f>H49</f>
        <v>2.1207906</v>
      </c>
      <c r="L49" s="55" t="str">
        <f>I49</f>
        <v>TON</v>
      </c>
    </row>
    <row r="50" spans="1:12" s="4" customFormat="1" ht="18" customHeight="1">
      <c r="A50" s="36"/>
      <c r="B50" s="37"/>
      <c r="C50" s="50"/>
      <c r="D50" s="54"/>
      <c r="E50" s="54"/>
      <c r="F50" s="54"/>
      <c r="G50" s="54"/>
      <c r="H50" s="54"/>
      <c r="I50" s="54"/>
      <c r="J50" s="55"/>
      <c r="K50" s="62"/>
      <c r="L50" s="55"/>
    </row>
    <row r="51" spans="1:12" s="4" customFormat="1" ht="18" customHeight="1">
      <c r="A51" s="36"/>
      <c r="B51" s="37"/>
      <c r="C51" s="50"/>
      <c r="D51" s="54"/>
      <c r="E51" s="54"/>
      <c r="F51" s="54"/>
      <c r="G51" s="54"/>
      <c r="H51" s="54"/>
      <c r="I51" s="54"/>
      <c r="J51" s="55"/>
      <c r="K51" s="62"/>
      <c r="L51" s="55"/>
    </row>
    <row r="52" spans="1:12" s="4" customFormat="1" ht="18" customHeight="1">
      <c r="A52" s="36"/>
      <c r="B52" s="37"/>
      <c r="C52" s="50"/>
      <c r="D52" s="54"/>
      <c r="E52" s="54"/>
      <c r="F52" s="54"/>
      <c r="G52" s="54"/>
      <c r="H52" s="54"/>
      <c r="I52" s="54"/>
      <c r="J52" s="55"/>
      <c r="K52" s="62"/>
      <c r="L52" s="55"/>
    </row>
    <row r="53" spans="1:12" s="4" customFormat="1" ht="18" customHeight="1">
      <c r="A53" s="36"/>
      <c r="B53" s="37"/>
      <c r="C53" s="50"/>
      <c r="D53" s="54"/>
      <c r="E53" s="54"/>
      <c r="F53" s="54"/>
      <c r="G53" s="54"/>
      <c r="H53" s="54"/>
      <c r="I53" s="54"/>
      <c r="J53" s="55"/>
      <c r="K53" s="62"/>
      <c r="L53" s="55"/>
    </row>
    <row r="54" spans="1:12" s="4" customFormat="1" ht="18" customHeight="1">
      <c r="A54" s="36"/>
      <c r="B54" s="37"/>
      <c r="C54" s="50"/>
      <c r="D54" s="54"/>
      <c r="E54" s="54"/>
      <c r="F54" s="54"/>
      <c r="G54" s="54"/>
      <c r="H54" s="54"/>
      <c r="I54" s="54"/>
      <c r="J54" s="55"/>
      <c r="K54" s="62"/>
      <c r="L54" s="55"/>
    </row>
    <row r="55" spans="1:12" s="4" customFormat="1" ht="18" customHeight="1">
      <c r="A55" s="36"/>
      <c r="B55" s="37"/>
      <c r="C55" s="50"/>
      <c r="D55" s="54"/>
      <c r="E55" s="54"/>
      <c r="F55" s="54"/>
      <c r="G55" s="54"/>
      <c r="H55" s="54"/>
      <c r="I55" s="54"/>
      <c r="J55" s="55"/>
      <c r="K55" s="62"/>
      <c r="L55" s="55"/>
    </row>
    <row r="56" spans="1:12" s="4" customFormat="1" ht="18" customHeight="1">
      <c r="A56" s="36"/>
      <c r="B56" s="37"/>
      <c r="C56" s="50"/>
      <c r="D56" s="54"/>
      <c r="E56" s="54"/>
      <c r="F56" s="54"/>
      <c r="G56" s="54"/>
      <c r="H56" s="54"/>
      <c r="I56" s="54"/>
      <c r="J56" s="55"/>
      <c r="K56" s="62"/>
      <c r="L56" s="55"/>
    </row>
    <row r="57" spans="1:12" s="4" customFormat="1" ht="18" customHeight="1">
      <c r="A57" s="36"/>
      <c r="B57" s="37"/>
      <c r="C57" s="50"/>
      <c r="D57" s="54"/>
      <c r="E57" s="54"/>
      <c r="F57" s="54"/>
      <c r="G57" s="54"/>
      <c r="H57" s="54"/>
      <c r="I57" s="54"/>
      <c r="J57" s="55"/>
      <c r="K57" s="62"/>
      <c r="L57" s="55"/>
    </row>
    <row r="58" spans="1:12" s="4" customFormat="1" ht="18" customHeight="1">
      <c r="A58" s="36"/>
      <c r="B58" s="37"/>
      <c r="C58" s="50"/>
      <c r="D58" s="54"/>
      <c r="E58" s="54"/>
      <c r="F58" s="54"/>
      <c r="G58" s="54"/>
      <c r="H58" s="54"/>
      <c r="I58" s="54"/>
      <c r="J58" s="55"/>
      <c r="K58" s="62"/>
      <c r="L58" s="55"/>
    </row>
    <row r="59" spans="1:12" s="4" customFormat="1" ht="18" customHeight="1">
      <c r="A59" s="36"/>
      <c r="B59" s="37"/>
      <c r="C59" s="50"/>
      <c r="D59" s="54"/>
      <c r="E59" s="54"/>
      <c r="F59" s="54"/>
      <c r="G59" s="54"/>
      <c r="H59" s="54"/>
      <c r="I59" s="54"/>
      <c r="J59" s="55"/>
      <c r="K59" s="62"/>
      <c r="L59" s="55"/>
    </row>
    <row r="60" spans="1:12" s="4" customFormat="1" ht="18" customHeight="1">
      <c r="A60" s="36"/>
      <c r="B60" s="37"/>
      <c r="C60" s="50"/>
      <c r="D60" s="54"/>
      <c r="E60" s="54"/>
      <c r="F60" s="54"/>
      <c r="G60" s="54"/>
      <c r="H60" s="54"/>
      <c r="I60" s="54"/>
      <c r="J60" s="55"/>
      <c r="K60" s="62"/>
      <c r="L60" s="55"/>
    </row>
    <row r="61" spans="1:12" s="4" customFormat="1" ht="18" customHeight="1">
      <c r="A61" s="36"/>
      <c r="B61" s="37"/>
      <c r="C61" s="50"/>
      <c r="D61" s="54"/>
      <c r="E61" s="54"/>
      <c r="F61" s="54"/>
      <c r="G61" s="54"/>
      <c r="H61" s="54"/>
      <c r="I61" s="54"/>
      <c r="J61" s="55"/>
      <c r="K61" s="62"/>
      <c r="L61" s="55"/>
    </row>
    <row r="62" spans="1:12" s="4" customFormat="1" ht="18" customHeight="1">
      <c r="A62" s="36"/>
      <c r="B62" s="37"/>
      <c r="C62" s="50"/>
      <c r="D62" s="54"/>
      <c r="E62" s="54"/>
      <c r="F62" s="54"/>
      <c r="G62" s="54"/>
      <c r="H62" s="54"/>
      <c r="I62" s="54"/>
      <c r="J62" s="55"/>
      <c r="K62" s="62"/>
      <c r="L62" s="55"/>
    </row>
    <row r="63" spans="1:12" s="4" customFormat="1" ht="18" customHeight="1">
      <c r="A63" s="36"/>
      <c r="B63" s="37"/>
      <c r="C63" s="50"/>
      <c r="D63" s="54"/>
      <c r="E63" s="54"/>
      <c r="F63" s="54"/>
      <c r="G63" s="54"/>
      <c r="H63" s="54"/>
      <c r="I63" s="54"/>
      <c r="J63" s="55"/>
      <c r="K63" s="62"/>
      <c r="L63" s="55"/>
    </row>
    <row r="64" spans="1:12" s="4" customFormat="1" ht="18" customHeight="1">
      <c r="A64" s="36"/>
      <c r="B64" s="37"/>
      <c r="C64" s="50"/>
      <c r="D64" s="54"/>
      <c r="E64" s="54"/>
      <c r="F64" s="54"/>
      <c r="G64" s="54"/>
      <c r="H64" s="54"/>
      <c r="I64" s="54"/>
      <c r="J64" s="55"/>
      <c r="K64" s="62"/>
      <c r="L64" s="55"/>
    </row>
    <row r="65" spans="1:12" s="4" customFormat="1" ht="18" customHeight="1">
      <c r="A65" s="36"/>
      <c r="B65" s="37"/>
      <c r="C65" s="50"/>
      <c r="D65" s="54"/>
      <c r="E65" s="54"/>
      <c r="F65" s="54"/>
      <c r="G65" s="54"/>
      <c r="H65" s="54"/>
      <c r="I65" s="54"/>
      <c r="J65" s="55"/>
      <c r="K65" s="62"/>
      <c r="L65" s="55"/>
    </row>
    <row r="66" spans="1:12" s="4" customFormat="1" ht="18" customHeight="1">
      <c r="A66" s="36"/>
      <c r="B66" s="37"/>
      <c r="C66" s="50"/>
      <c r="D66" s="54"/>
      <c r="E66" s="54"/>
      <c r="F66" s="54"/>
      <c r="G66" s="54"/>
      <c r="H66" s="54"/>
      <c r="I66" s="54"/>
      <c r="J66" s="55"/>
      <c r="K66" s="62"/>
      <c r="L66" s="55"/>
    </row>
    <row r="67" spans="1:12" s="4" customFormat="1" ht="18" customHeight="1">
      <c r="A67" s="36"/>
      <c r="B67" s="37"/>
      <c r="C67" s="50"/>
      <c r="D67" s="54"/>
      <c r="E67" s="54"/>
      <c r="F67" s="54"/>
      <c r="G67" s="54"/>
      <c r="H67" s="54"/>
      <c r="I67" s="54"/>
      <c r="J67" s="55"/>
      <c r="K67" s="62"/>
      <c r="L67" s="55"/>
    </row>
    <row r="68" spans="1:12" s="4" customFormat="1" ht="18" customHeight="1">
      <c r="A68" s="36"/>
      <c r="B68" s="37"/>
      <c r="C68" s="50"/>
      <c r="D68" s="54"/>
      <c r="E68" s="54"/>
      <c r="F68" s="54"/>
      <c r="G68" s="54"/>
      <c r="H68" s="54"/>
      <c r="I68" s="54"/>
      <c r="J68" s="55"/>
      <c r="K68" s="38"/>
      <c r="L68" s="55"/>
    </row>
    <row r="69" spans="1:12" s="4" customFormat="1" ht="18" customHeight="1">
      <c r="A69" s="36"/>
      <c r="B69" s="37"/>
      <c r="C69" s="50"/>
      <c r="D69" s="54"/>
      <c r="E69" s="54"/>
      <c r="F69" s="54"/>
      <c r="G69" s="54"/>
      <c r="H69" s="54"/>
      <c r="I69" s="54"/>
      <c r="J69" s="55"/>
      <c r="K69" s="38"/>
      <c r="L69" s="55"/>
    </row>
    <row r="70" spans="1:12" s="4" customFormat="1" ht="18" customHeight="1">
      <c r="A70" s="36"/>
      <c r="B70" s="37"/>
      <c r="C70" s="50"/>
      <c r="D70" s="54"/>
      <c r="E70" s="54"/>
      <c r="F70" s="54"/>
      <c r="G70" s="54"/>
      <c r="H70" s="54"/>
      <c r="I70" s="54"/>
      <c r="J70" s="55"/>
      <c r="K70" s="38"/>
      <c r="L70" s="55"/>
    </row>
    <row r="71" spans="1:12" s="4" customFormat="1" ht="18" customHeight="1">
      <c r="A71" s="36"/>
      <c r="B71" s="37"/>
      <c r="C71" s="50"/>
      <c r="D71" s="54"/>
      <c r="E71" s="54"/>
      <c r="F71" s="54"/>
      <c r="G71" s="54"/>
      <c r="H71" s="54"/>
      <c r="I71" s="54"/>
      <c r="J71" s="55"/>
      <c r="K71" s="38"/>
      <c r="L71" s="55"/>
    </row>
    <row r="72" spans="1:12" s="4" customFormat="1" ht="18" customHeight="1">
      <c r="A72" s="36"/>
      <c r="B72" s="37"/>
      <c r="C72" s="50"/>
      <c r="D72" s="54"/>
      <c r="E72" s="54"/>
      <c r="F72" s="54"/>
      <c r="G72" s="54"/>
      <c r="H72" s="54"/>
      <c r="I72" s="54"/>
      <c r="J72" s="55"/>
      <c r="K72" s="38"/>
      <c r="L72" s="55"/>
    </row>
    <row r="73" spans="1:12" s="4" customFormat="1" ht="18" customHeight="1">
      <c r="A73" s="36"/>
      <c r="B73" s="37"/>
      <c r="C73" s="50"/>
      <c r="D73" s="54"/>
      <c r="E73" s="54"/>
      <c r="F73" s="54"/>
      <c r="G73" s="54"/>
      <c r="H73" s="54"/>
      <c r="I73" s="54"/>
      <c r="J73" s="55"/>
      <c r="K73" s="38"/>
      <c r="L73" s="55"/>
    </row>
    <row r="74" spans="1:12" s="4" customFormat="1" ht="18" customHeight="1">
      <c r="A74" s="36"/>
      <c r="B74" s="37"/>
      <c r="C74" s="50"/>
      <c r="D74" s="54"/>
      <c r="E74" s="54"/>
      <c r="F74" s="54"/>
      <c r="G74" s="54"/>
      <c r="H74" s="54"/>
      <c r="I74" s="54"/>
      <c r="J74" s="55"/>
      <c r="K74" s="38"/>
      <c r="L74" s="55"/>
    </row>
    <row r="75" spans="1:12" s="4" customFormat="1" ht="18" customHeight="1">
      <c r="A75" s="36"/>
      <c r="B75" s="37"/>
      <c r="C75" s="50"/>
      <c r="D75" s="54"/>
      <c r="E75" s="54"/>
      <c r="F75" s="54"/>
      <c r="G75" s="54"/>
      <c r="H75" s="54"/>
      <c r="I75" s="54"/>
      <c r="J75" s="55"/>
      <c r="K75" s="38"/>
      <c r="L75" s="55"/>
    </row>
    <row r="76" spans="1:12" s="4" customFormat="1" ht="18" customHeight="1">
      <c r="A76" s="36"/>
      <c r="B76" s="37"/>
      <c r="C76" s="50"/>
      <c r="D76" s="54"/>
      <c r="E76" s="54"/>
      <c r="F76" s="54"/>
      <c r="G76" s="54"/>
      <c r="H76" s="54"/>
      <c r="I76" s="54"/>
      <c r="J76" s="55"/>
      <c r="K76" s="38"/>
      <c r="L76" s="55"/>
    </row>
    <row r="77" spans="1:12" s="4" customFormat="1" ht="18" customHeight="1">
      <c r="A77" s="36"/>
      <c r="B77" s="37"/>
      <c r="C77" s="50"/>
      <c r="D77" s="54"/>
      <c r="E77" s="54"/>
      <c r="F77" s="54"/>
      <c r="G77" s="54"/>
      <c r="H77" s="54"/>
      <c r="I77" s="54"/>
      <c r="J77" s="55"/>
      <c r="K77" s="38"/>
      <c r="L77" s="55"/>
    </row>
    <row r="78" spans="1:12" s="4" customFormat="1" ht="18" customHeight="1">
      <c r="A78" s="36"/>
      <c r="B78" s="37"/>
      <c r="C78" s="50"/>
      <c r="D78" s="54"/>
      <c r="E78" s="54"/>
      <c r="F78" s="54"/>
      <c r="G78" s="54"/>
      <c r="H78" s="54"/>
      <c r="I78" s="54"/>
      <c r="J78" s="55"/>
      <c r="K78" s="38"/>
      <c r="L78" s="55"/>
    </row>
    <row r="79" spans="1:12" s="4" customFormat="1" ht="18" customHeight="1">
      <c r="A79" s="36"/>
      <c r="B79" s="37"/>
      <c r="C79" s="50"/>
      <c r="D79" s="54"/>
      <c r="E79" s="54"/>
      <c r="F79" s="54"/>
      <c r="G79" s="54"/>
      <c r="H79" s="54"/>
      <c r="I79" s="54"/>
      <c r="J79" s="55"/>
      <c r="K79" s="38"/>
      <c r="L79" s="55"/>
    </row>
    <row r="80" spans="1:12" s="4" customFormat="1" ht="18" customHeight="1">
      <c r="A80" s="43"/>
      <c r="B80" s="44"/>
      <c r="C80" s="70"/>
      <c r="D80" s="67"/>
      <c r="E80" s="67"/>
      <c r="F80" s="67"/>
      <c r="G80" s="67"/>
      <c r="H80" s="67"/>
      <c r="I80" s="67"/>
      <c r="J80" s="80"/>
      <c r="K80" s="46"/>
      <c r="L80" s="80"/>
    </row>
    <row r="81" spans="1:12" s="4" customFormat="1" ht="18" customHeight="1">
      <c r="A81" s="36"/>
      <c r="B81" s="37"/>
      <c r="C81" s="50"/>
      <c r="D81" s="54"/>
      <c r="E81" s="54"/>
      <c r="F81" s="54"/>
      <c r="G81" s="54"/>
      <c r="H81" s="54"/>
      <c r="I81" s="54"/>
      <c r="J81" s="55"/>
      <c r="K81" s="38"/>
      <c r="L81" s="55"/>
    </row>
    <row r="82" spans="1:12" s="4" customFormat="1" ht="18" customHeight="1">
      <c r="A82" s="36"/>
      <c r="B82" s="37"/>
      <c r="C82" s="50"/>
      <c r="D82" s="54"/>
      <c r="E82" s="54"/>
      <c r="F82" s="54"/>
      <c r="G82" s="54"/>
      <c r="H82" s="54"/>
      <c r="I82" s="54"/>
      <c r="J82" s="55"/>
      <c r="K82" s="38"/>
      <c r="L82" s="55"/>
    </row>
    <row r="83" spans="1:12" s="4" customFormat="1" ht="18" customHeight="1">
      <c r="A83" s="36"/>
      <c r="B83" s="37"/>
      <c r="C83" s="50"/>
      <c r="D83" s="54"/>
      <c r="E83" s="54"/>
      <c r="F83" s="54"/>
      <c r="G83" s="54"/>
      <c r="H83" s="54"/>
      <c r="I83" s="54"/>
      <c r="J83" s="55"/>
      <c r="K83" s="38"/>
      <c r="L83" s="55"/>
    </row>
    <row r="84" spans="1:12" s="4" customFormat="1" ht="18" customHeight="1">
      <c r="A84" s="36"/>
      <c r="B84" s="37"/>
      <c r="C84" s="50"/>
      <c r="D84" s="54"/>
      <c r="E84" s="54"/>
      <c r="F84" s="54"/>
      <c r="G84" s="54"/>
      <c r="H84" s="54"/>
      <c r="I84" s="54"/>
      <c r="J84" s="55"/>
      <c r="K84" s="38"/>
      <c r="L84" s="55"/>
    </row>
    <row r="85" spans="1:12" s="4" customFormat="1" ht="18" customHeight="1">
      <c r="A85" s="36"/>
      <c r="B85" s="37"/>
      <c r="C85" s="50"/>
      <c r="D85" s="54"/>
      <c r="E85" s="54"/>
      <c r="F85" s="54"/>
      <c r="G85" s="54"/>
      <c r="H85" s="54"/>
      <c r="I85" s="54"/>
      <c r="J85" s="55"/>
      <c r="K85" s="38"/>
      <c r="L85" s="55"/>
    </row>
    <row r="86" spans="1:12" s="4" customFormat="1" ht="18" customHeight="1">
      <c r="A86" s="36"/>
      <c r="B86" s="37"/>
      <c r="C86" s="50"/>
      <c r="D86" s="54"/>
      <c r="E86" s="54"/>
      <c r="F86" s="54"/>
      <c r="G86" s="54"/>
      <c r="H86" s="54"/>
      <c r="I86" s="54"/>
      <c r="J86" s="55"/>
      <c r="K86" s="38"/>
      <c r="L86" s="55"/>
    </row>
    <row r="87" spans="1:12" s="4" customFormat="1" ht="18" customHeight="1">
      <c r="A87" s="36"/>
      <c r="B87" s="37"/>
      <c r="C87" s="50"/>
      <c r="D87" s="54"/>
      <c r="E87" s="54"/>
      <c r="F87" s="54"/>
      <c r="G87" s="54"/>
      <c r="H87" s="54"/>
      <c r="I87" s="54"/>
      <c r="J87" s="55"/>
      <c r="K87" s="38"/>
      <c r="L87" s="55"/>
    </row>
    <row r="88" spans="1:12" s="4" customFormat="1" ht="18" customHeight="1">
      <c r="A88" s="36"/>
      <c r="B88" s="37"/>
      <c r="C88" s="50"/>
      <c r="D88" s="54"/>
      <c r="E88" s="54"/>
      <c r="F88" s="54"/>
      <c r="G88" s="54"/>
      <c r="H88" s="54"/>
      <c r="I88" s="54"/>
      <c r="J88" s="55"/>
      <c r="K88" s="38"/>
      <c r="L88" s="55"/>
    </row>
    <row r="89" spans="1:12" s="4" customFormat="1" ht="18" customHeight="1">
      <c r="A89" s="36"/>
      <c r="B89" s="37"/>
      <c r="C89" s="50"/>
      <c r="D89" s="54"/>
      <c r="E89" s="54"/>
      <c r="F89" s="54"/>
      <c r="G89" s="54"/>
      <c r="H89" s="54"/>
      <c r="I89" s="54"/>
      <c r="J89" s="55"/>
      <c r="K89" s="38"/>
      <c r="L89" s="55"/>
    </row>
    <row r="90" spans="1:12" s="4" customFormat="1" ht="18" customHeight="1">
      <c r="A90" s="36"/>
      <c r="B90" s="37"/>
      <c r="C90" s="50"/>
      <c r="D90" s="54"/>
      <c r="E90" s="54"/>
      <c r="F90" s="54"/>
      <c r="G90" s="54"/>
      <c r="H90" s="54"/>
      <c r="I90" s="54"/>
      <c r="J90" s="55"/>
      <c r="K90" s="38"/>
      <c r="L90" s="55"/>
    </row>
    <row r="91" spans="1:12" s="4" customFormat="1" ht="18" customHeight="1">
      <c r="A91" s="36"/>
      <c r="B91" s="37"/>
      <c r="C91" s="50"/>
      <c r="D91" s="54"/>
      <c r="E91" s="54"/>
      <c r="F91" s="54"/>
      <c r="G91" s="54"/>
      <c r="H91" s="54"/>
      <c r="I91" s="54"/>
      <c r="J91" s="55"/>
      <c r="K91" s="38"/>
      <c r="L91" s="55"/>
    </row>
    <row r="92" spans="1:12" s="4" customFormat="1" ht="18" customHeight="1">
      <c r="A92" s="36"/>
      <c r="B92" s="37"/>
      <c r="C92" s="38"/>
      <c r="D92" s="54"/>
      <c r="E92" s="54"/>
      <c r="F92" s="54"/>
      <c r="G92" s="54"/>
      <c r="H92" s="54"/>
      <c r="I92" s="54"/>
      <c r="J92" s="55"/>
      <c r="K92" s="38"/>
      <c r="L92" s="37"/>
    </row>
    <row r="93" s="4" customFormat="1" ht="18" customHeight="1"/>
    <row r="94" s="4" customFormat="1" ht="18" customHeight="1"/>
    <row r="95" s="4" customFormat="1" ht="18" customHeight="1"/>
    <row r="96" s="4" customFormat="1" ht="18" customHeight="1"/>
    <row r="97" s="4" customFormat="1" ht="18" customHeight="1"/>
    <row r="98" s="4" customFormat="1" ht="18" customHeight="1"/>
    <row r="99" s="4" customFormat="1" ht="18" customHeight="1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</sheetData>
  <mergeCells count="3">
    <mergeCell ref="A2:B2"/>
    <mergeCell ref="K2:L2"/>
    <mergeCell ref="C2:J2"/>
  </mergeCells>
  <printOptions/>
  <pageMargins left="0.33" right="0.26" top="0.87" bottom="0.46" header="0.5" footer="0.2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N37" sqref="N37"/>
    </sheetView>
  </sheetViews>
  <sheetFormatPr defaultColWidth="8.88671875" defaultRowHeight="13.5"/>
  <cols>
    <col min="1" max="1" width="2.6640625" style="1" customWidth="1"/>
    <col min="2" max="2" width="12.3359375" style="1" customWidth="1"/>
    <col min="3" max="10" width="6.99609375" style="1" customWidth="1"/>
    <col min="11" max="11" width="8.3359375" style="1" customWidth="1"/>
    <col min="12" max="12" width="4.77734375" style="1" customWidth="1"/>
    <col min="13" max="23" width="6.77734375" style="1" customWidth="1"/>
    <col min="24" max="16384" width="8.88671875" style="1" customWidth="1"/>
  </cols>
  <sheetData>
    <row r="1" ht="18" customHeight="1">
      <c r="A1" s="1" t="s">
        <v>270</v>
      </c>
    </row>
    <row r="2" spans="1:12" ht="18" customHeight="1">
      <c r="A2" s="210" t="s">
        <v>271</v>
      </c>
      <c r="B2" s="211"/>
      <c r="C2" s="210" t="s">
        <v>272</v>
      </c>
      <c r="D2" s="212"/>
      <c r="E2" s="212"/>
      <c r="F2" s="212"/>
      <c r="G2" s="212"/>
      <c r="H2" s="212"/>
      <c r="I2" s="212"/>
      <c r="J2" s="211"/>
      <c r="K2" s="210" t="s">
        <v>273</v>
      </c>
      <c r="L2" s="211"/>
    </row>
    <row r="3" spans="1:12" s="4" customFormat="1" ht="18" customHeight="1">
      <c r="A3" s="36">
        <v>1</v>
      </c>
      <c r="B3" s="37" t="s">
        <v>274</v>
      </c>
      <c r="C3" s="50" t="s">
        <v>275</v>
      </c>
      <c r="D3" s="54"/>
      <c r="E3" s="54"/>
      <c r="F3" s="54"/>
      <c r="G3" s="54"/>
      <c r="H3" s="54"/>
      <c r="I3" s="54"/>
      <c r="J3" s="55"/>
      <c r="K3" s="38"/>
      <c r="L3" s="37"/>
    </row>
    <row r="4" spans="1:12" s="4" customFormat="1" ht="18" customHeight="1">
      <c r="A4" s="36"/>
      <c r="B4" s="37"/>
      <c r="C4" s="66">
        <f>토공사!C4</f>
        <v>223.2</v>
      </c>
      <c r="D4" s="54" t="s">
        <v>276</v>
      </c>
      <c r="E4" s="64">
        <v>0.4</v>
      </c>
      <c r="F4" s="54" t="s">
        <v>277</v>
      </c>
      <c r="G4" s="54"/>
      <c r="H4" s="54">
        <f>C4/E4</f>
        <v>557.9999999999999</v>
      </c>
      <c r="I4" s="54" t="s">
        <v>278</v>
      </c>
      <c r="J4" s="55"/>
      <c r="K4" s="38"/>
      <c r="L4" s="37"/>
    </row>
    <row r="5" spans="1:12" s="4" customFormat="1" ht="18" customHeight="1">
      <c r="A5" s="36"/>
      <c r="B5" s="37"/>
      <c r="C5" s="66">
        <f>H4</f>
        <v>557.9999999999999</v>
      </c>
      <c r="D5" s="54" t="s">
        <v>279</v>
      </c>
      <c r="E5" s="64">
        <v>1</v>
      </c>
      <c r="F5" s="54" t="s">
        <v>280</v>
      </c>
      <c r="G5" s="54"/>
      <c r="H5" s="54">
        <f>C5*E5</f>
        <v>557.9999999999999</v>
      </c>
      <c r="I5" s="54" t="s">
        <v>278</v>
      </c>
      <c r="J5" s="55"/>
      <c r="K5" s="38"/>
      <c r="L5" s="37"/>
    </row>
    <row r="6" spans="1:12" s="4" customFormat="1" ht="18" customHeight="1">
      <c r="A6" s="36"/>
      <c r="B6" s="37"/>
      <c r="C6" s="38">
        <f>H5</f>
        <v>557.9999999999999</v>
      </c>
      <c r="D6" s="54" t="s">
        <v>281</v>
      </c>
      <c r="E6" s="64">
        <v>5</v>
      </c>
      <c r="F6" s="54" t="s">
        <v>277</v>
      </c>
      <c r="G6" s="54"/>
      <c r="H6" s="54">
        <f>C6*E6</f>
        <v>2789.9999999999995</v>
      </c>
      <c r="I6" s="54" t="s">
        <v>282</v>
      </c>
      <c r="J6" s="55"/>
      <c r="K6" s="38">
        <f>H6</f>
        <v>2789.9999999999995</v>
      </c>
      <c r="L6" s="55" t="str">
        <f>I6</f>
        <v>M</v>
      </c>
    </row>
    <row r="7" spans="1:12" s="4" customFormat="1" ht="18" customHeight="1">
      <c r="A7" s="36"/>
      <c r="B7" s="37"/>
      <c r="C7" s="38"/>
      <c r="D7" s="54"/>
      <c r="E7" s="64"/>
      <c r="F7" s="54"/>
      <c r="G7" s="54"/>
      <c r="H7" s="54"/>
      <c r="I7" s="54"/>
      <c r="J7" s="55"/>
      <c r="K7" s="38"/>
      <c r="L7" s="37"/>
    </row>
    <row r="8" spans="1:12" s="4" customFormat="1" ht="18" customHeight="1">
      <c r="A8" s="36"/>
      <c r="B8" s="37"/>
      <c r="C8" s="50"/>
      <c r="D8" s="54"/>
      <c r="E8" s="54"/>
      <c r="F8" s="54"/>
      <c r="G8" s="63"/>
      <c r="H8" s="54"/>
      <c r="I8" s="54"/>
      <c r="J8" s="55"/>
      <c r="K8" s="38"/>
      <c r="L8" s="37"/>
    </row>
    <row r="9" spans="1:12" s="4" customFormat="1" ht="18" customHeight="1">
      <c r="A9" s="36">
        <v>2</v>
      </c>
      <c r="B9" s="37" t="s">
        <v>283</v>
      </c>
      <c r="C9" s="38">
        <f>C6</f>
        <v>557.9999999999999</v>
      </c>
      <c r="D9" s="54" t="s">
        <v>281</v>
      </c>
      <c r="E9" s="64">
        <v>5</v>
      </c>
      <c r="F9" s="54" t="s">
        <v>277</v>
      </c>
      <c r="G9" s="54"/>
      <c r="H9" s="54">
        <f>C9*E9</f>
        <v>2789.9999999999995</v>
      </c>
      <c r="I9" s="54" t="s">
        <v>282</v>
      </c>
      <c r="J9" s="55"/>
      <c r="K9" s="38">
        <f>H9</f>
        <v>2789.9999999999995</v>
      </c>
      <c r="L9" s="55" t="str">
        <f>I9</f>
        <v>M</v>
      </c>
    </row>
    <row r="10" spans="1:12" s="4" customFormat="1" ht="18" customHeight="1">
      <c r="A10" s="36"/>
      <c r="B10" s="37"/>
      <c r="C10" s="50"/>
      <c r="D10" s="54"/>
      <c r="E10" s="54"/>
      <c r="F10" s="54"/>
      <c r="G10" s="63"/>
      <c r="H10" s="54"/>
      <c r="I10" s="54"/>
      <c r="J10" s="55"/>
      <c r="K10" s="38"/>
      <c r="L10" s="37"/>
    </row>
    <row r="11" spans="1:12" s="4" customFormat="1" ht="18" customHeight="1">
      <c r="A11" s="36"/>
      <c r="B11" s="37"/>
      <c r="C11" s="50"/>
      <c r="D11" s="54"/>
      <c r="E11" s="54"/>
      <c r="F11" s="54"/>
      <c r="G11" s="63"/>
      <c r="H11" s="54"/>
      <c r="I11" s="54"/>
      <c r="J11" s="55"/>
      <c r="K11" s="38"/>
      <c r="L11" s="37"/>
    </row>
    <row r="12" spans="1:12" s="4" customFormat="1" ht="18" customHeight="1">
      <c r="A12" s="36">
        <v>3</v>
      </c>
      <c r="B12" s="37" t="s">
        <v>284</v>
      </c>
      <c r="C12" s="50" t="str">
        <f>C3</f>
        <v>Φ100</v>
      </c>
      <c r="D12" s="54"/>
      <c r="E12" s="54"/>
      <c r="F12" s="54"/>
      <c r="G12" s="54"/>
      <c r="H12" s="54"/>
      <c r="I12" s="54"/>
      <c r="J12" s="55"/>
      <c r="K12" s="38"/>
      <c r="L12" s="37"/>
    </row>
    <row r="13" spans="1:12" s="4" customFormat="1" ht="18" customHeight="1">
      <c r="A13" s="36"/>
      <c r="B13" s="37"/>
      <c r="C13" s="38">
        <f>K6</f>
        <v>2789.9999999999995</v>
      </c>
      <c r="D13" s="54" t="s">
        <v>282</v>
      </c>
      <c r="E13" s="54"/>
      <c r="F13" s="54"/>
      <c r="G13" s="54"/>
      <c r="H13" s="54"/>
      <c r="I13" s="54"/>
      <c r="J13" s="55"/>
      <c r="K13" s="38">
        <f>C13</f>
        <v>2789.9999999999995</v>
      </c>
      <c r="L13" s="37" t="s">
        <v>282</v>
      </c>
    </row>
    <row r="14" spans="1:12" s="4" customFormat="1" ht="18" customHeight="1">
      <c r="A14" s="36"/>
      <c r="B14" s="37"/>
      <c r="C14" s="38" t="s">
        <v>285</v>
      </c>
      <c r="D14" s="54"/>
      <c r="E14" s="54"/>
      <c r="F14" s="54"/>
      <c r="G14" s="54"/>
      <c r="H14" s="54"/>
      <c r="I14" s="54"/>
      <c r="J14" s="55"/>
      <c r="K14" s="38"/>
      <c r="L14" s="37"/>
    </row>
    <row r="15" spans="1:12" s="4" customFormat="1" ht="18" customHeight="1">
      <c r="A15" s="36"/>
      <c r="B15" s="37"/>
      <c r="C15" s="38">
        <f>C13</f>
        <v>2789.9999999999995</v>
      </c>
      <c r="D15" s="54" t="s">
        <v>286</v>
      </c>
      <c r="E15" s="54">
        <v>32</v>
      </c>
      <c r="F15" s="54" t="s">
        <v>287</v>
      </c>
      <c r="G15" s="54"/>
      <c r="H15" s="54">
        <f>C15*E15</f>
        <v>89279.99999999999</v>
      </c>
      <c r="I15" s="54" t="s">
        <v>288</v>
      </c>
      <c r="J15" s="55"/>
      <c r="K15" s="38"/>
      <c r="L15" s="37"/>
    </row>
    <row r="16" spans="1:12" s="4" customFormat="1" ht="18" customHeight="1">
      <c r="A16" s="36"/>
      <c r="B16" s="37"/>
      <c r="C16" s="38"/>
      <c r="D16" s="54"/>
      <c r="E16" s="54"/>
      <c r="F16" s="54"/>
      <c r="G16" s="54"/>
      <c r="H16" s="54">
        <f>H15/1000</f>
        <v>89.27999999999999</v>
      </c>
      <c r="I16" s="54" t="s">
        <v>289</v>
      </c>
      <c r="J16" s="55"/>
      <c r="K16" s="38"/>
      <c r="L16" s="37"/>
    </row>
    <row r="17" spans="1:12" s="4" customFormat="1" ht="18" customHeight="1">
      <c r="A17" s="36"/>
      <c r="B17" s="37"/>
      <c r="C17" s="38"/>
      <c r="D17" s="54"/>
      <c r="E17" s="54"/>
      <c r="F17" s="54"/>
      <c r="G17" s="54"/>
      <c r="H17" s="54">
        <f>H15/40</f>
        <v>2231.9999999999995</v>
      </c>
      <c r="I17" s="54" t="s">
        <v>290</v>
      </c>
      <c r="J17" s="55"/>
      <c r="K17" s="38">
        <f>H17</f>
        <v>2231.9999999999995</v>
      </c>
      <c r="L17" s="55" t="str">
        <f>I17</f>
        <v>포</v>
      </c>
    </row>
    <row r="18" spans="1:12" s="4" customFormat="1" ht="18" customHeight="1">
      <c r="A18" s="36"/>
      <c r="B18" s="37"/>
      <c r="C18" s="38"/>
      <c r="D18" s="54"/>
      <c r="E18" s="54"/>
      <c r="F18" s="54"/>
      <c r="G18" s="54"/>
      <c r="H18" s="54"/>
      <c r="I18" s="54"/>
      <c r="J18" s="55"/>
      <c r="K18" s="38"/>
      <c r="L18" s="55"/>
    </row>
    <row r="19" spans="1:12" s="4" customFormat="1" ht="18" customHeight="1">
      <c r="A19" s="36"/>
      <c r="B19" s="37"/>
      <c r="C19" s="38"/>
      <c r="D19" s="54"/>
      <c r="E19" s="54"/>
      <c r="F19" s="54"/>
      <c r="G19" s="54"/>
      <c r="H19" s="54"/>
      <c r="I19" s="54"/>
      <c r="J19" s="55"/>
      <c r="K19" s="38"/>
      <c r="L19" s="55"/>
    </row>
    <row r="20" spans="1:12" s="4" customFormat="1" ht="18" customHeight="1">
      <c r="A20" s="36">
        <v>4</v>
      </c>
      <c r="B20" s="7" t="s">
        <v>291</v>
      </c>
      <c r="C20" s="4" t="s">
        <v>292</v>
      </c>
      <c r="D20" s="152"/>
      <c r="H20" s="4">
        <f>(((0.1*0.1-0.04*0.04)*3.14))/4</f>
        <v>0.006594000000000001</v>
      </c>
      <c r="I20" s="4" t="s">
        <v>293</v>
      </c>
      <c r="J20" s="55"/>
      <c r="K20" s="38"/>
      <c r="L20" s="55"/>
    </row>
    <row r="21" spans="1:12" s="4" customFormat="1" ht="18" customHeight="1">
      <c r="A21" s="36"/>
      <c r="B21" s="37"/>
      <c r="C21" s="4">
        <f>H20</f>
        <v>0.006594000000000001</v>
      </c>
      <c r="D21" s="152" t="s">
        <v>294</v>
      </c>
      <c r="E21" s="153">
        <f>K6</f>
        <v>2789.9999999999995</v>
      </c>
      <c r="F21" s="4" t="s">
        <v>277</v>
      </c>
      <c r="H21" s="154">
        <f>C21*E21</f>
        <v>18.39726</v>
      </c>
      <c r="I21" s="4" t="s">
        <v>295</v>
      </c>
      <c r="J21" s="55"/>
      <c r="K21" s="38">
        <f>H21</f>
        <v>18.39726</v>
      </c>
      <c r="L21" s="55" t="str">
        <f>I21</f>
        <v>M3</v>
      </c>
    </row>
    <row r="22" spans="1:12" s="4" customFormat="1" ht="18" customHeight="1">
      <c r="A22" s="36"/>
      <c r="B22" s="37"/>
      <c r="C22" s="38"/>
      <c r="D22" s="54"/>
      <c r="E22" s="54"/>
      <c r="F22" s="54"/>
      <c r="G22" s="54"/>
      <c r="H22" s="54"/>
      <c r="I22" s="54"/>
      <c r="J22" s="55"/>
      <c r="K22" s="38"/>
      <c r="L22" s="55"/>
    </row>
    <row r="23" spans="1:12" s="4" customFormat="1" ht="18" customHeight="1">
      <c r="A23" s="36"/>
      <c r="B23" s="37"/>
      <c r="C23" s="38"/>
      <c r="D23" s="54"/>
      <c r="E23" s="54"/>
      <c r="F23" s="54"/>
      <c r="G23" s="54"/>
      <c r="H23" s="54"/>
      <c r="I23" s="54"/>
      <c r="J23" s="55"/>
      <c r="K23" s="38"/>
      <c r="L23" s="55"/>
    </row>
    <row r="24" spans="1:12" s="4" customFormat="1" ht="18" customHeight="1">
      <c r="A24" s="36">
        <v>5</v>
      </c>
      <c r="B24" s="37" t="s">
        <v>296</v>
      </c>
      <c r="C24" s="38">
        <f>C6</f>
        <v>557.9999999999999</v>
      </c>
      <c r="D24" s="54" t="s">
        <v>297</v>
      </c>
      <c r="E24" s="54"/>
      <c r="F24" s="54"/>
      <c r="G24" s="54"/>
      <c r="H24" s="54"/>
      <c r="I24" s="54"/>
      <c r="J24" s="55"/>
      <c r="K24" s="38">
        <f>C24</f>
        <v>557.9999999999999</v>
      </c>
      <c r="L24" s="55" t="s">
        <v>297</v>
      </c>
    </row>
    <row r="25" spans="1:12" s="4" customFormat="1" ht="18" customHeight="1">
      <c r="A25" s="36"/>
      <c r="B25" s="37"/>
      <c r="C25" s="38"/>
      <c r="D25" s="54"/>
      <c r="E25" s="54"/>
      <c r="F25" s="54"/>
      <c r="G25" s="54"/>
      <c r="H25" s="54"/>
      <c r="I25" s="54"/>
      <c r="J25" s="55"/>
      <c r="K25" s="38"/>
      <c r="L25" s="37"/>
    </row>
    <row r="26" spans="1:12" s="4" customFormat="1" ht="18" customHeight="1">
      <c r="A26" s="36"/>
      <c r="B26" s="37"/>
      <c r="C26" s="50"/>
      <c r="D26" s="51"/>
      <c r="E26" s="52"/>
      <c r="F26" s="52"/>
      <c r="G26" s="52"/>
      <c r="H26" s="52"/>
      <c r="I26" s="52"/>
      <c r="J26" s="53"/>
      <c r="K26" s="38"/>
      <c r="L26" s="37"/>
    </row>
    <row r="27" spans="1:12" s="4" customFormat="1" ht="18" customHeight="1">
      <c r="A27" s="36">
        <v>6</v>
      </c>
      <c r="B27" s="37" t="s">
        <v>298</v>
      </c>
      <c r="C27" s="50"/>
      <c r="D27" s="54"/>
      <c r="E27" s="54"/>
      <c r="F27" s="54"/>
      <c r="G27" s="54"/>
      <c r="H27" s="54"/>
      <c r="I27" s="54"/>
      <c r="J27" s="55"/>
      <c r="K27" s="38"/>
      <c r="L27" s="37"/>
    </row>
    <row r="28" spans="1:12" s="4" customFormat="1" ht="18" customHeight="1">
      <c r="A28" s="36"/>
      <c r="B28" s="37"/>
      <c r="C28" s="38">
        <v>1</v>
      </c>
      <c r="D28" s="54" t="s">
        <v>299</v>
      </c>
      <c r="E28" s="54"/>
      <c r="F28" s="54"/>
      <c r="G28" s="54"/>
      <c r="H28" s="54"/>
      <c r="I28" s="54"/>
      <c r="J28" s="55"/>
      <c r="K28" s="38">
        <f>C28</f>
        <v>1</v>
      </c>
      <c r="L28" s="37" t="s">
        <v>299</v>
      </c>
    </row>
    <row r="29" spans="1:12" s="4" customFormat="1" ht="18" customHeight="1">
      <c r="A29" s="36"/>
      <c r="B29" s="37"/>
      <c r="C29" s="38"/>
      <c r="D29" s="54"/>
      <c r="E29" s="54"/>
      <c r="F29" s="54"/>
      <c r="G29" s="54"/>
      <c r="H29" s="54"/>
      <c r="I29" s="54"/>
      <c r="J29" s="55"/>
      <c r="K29" s="38"/>
      <c r="L29" s="37"/>
    </row>
    <row r="30" spans="1:12" s="4" customFormat="1" ht="18" customHeight="1">
      <c r="A30" s="36"/>
      <c r="B30" s="37"/>
      <c r="C30" s="38"/>
      <c r="D30" s="54"/>
      <c r="E30" s="54"/>
      <c r="F30" s="54"/>
      <c r="G30" s="54"/>
      <c r="H30" s="54"/>
      <c r="I30" s="54"/>
      <c r="J30" s="55"/>
      <c r="K30" s="38"/>
      <c r="L30" s="37"/>
    </row>
    <row r="31" spans="1:12" s="4" customFormat="1" ht="18" customHeight="1">
      <c r="A31" s="36"/>
      <c r="B31" s="37"/>
      <c r="C31" s="38"/>
      <c r="D31" s="54"/>
      <c r="E31" s="54"/>
      <c r="F31" s="54"/>
      <c r="G31" s="54"/>
      <c r="H31" s="54"/>
      <c r="I31" s="54"/>
      <c r="J31" s="55"/>
      <c r="K31" s="38"/>
      <c r="L31" s="37"/>
    </row>
    <row r="32" spans="1:12" s="4" customFormat="1" ht="18" customHeight="1">
      <c r="A32" s="36"/>
      <c r="B32" s="37"/>
      <c r="C32" s="38"/>
      <c r="D32" s="54"/>
      <c r="E32" s="54"/>
      <c r="F32" s="54"/>
      <c r="G32" s="54"/>
      <c r="H32" s="54"/>
      <c r="I32" s="54"/>
      <c r="J32" s="55"/>
      <c r="K32" s="38"/>
      <c r="L32" s="37"/>
    </row>
    <row r="33" spans="1:12" s="4" customFormat="1" ht="18" customHeight="1">
      <c r="A33" s="36"/>
      <c r="B33" s="37"/>
      <c r="C33" s="38"/>
      <c r="D33" s="54"/>
      <c r="E33" s="54"/>
      <c r="F33" s="54"/>
      <c r="G33" s="54"/>
      <c r="H33" s="54"/>
      <c r="I33" s="54"/>
      <c r="J33" s="55"/>
      <c r="K33" s="38"/>
      <c r="L33" s="37"/>
    </row>
    <row r="34" spans="1:12" s="4" customFormat="1" ht="18" customHeight="1">
      <c r="A34" s="36"/>
      <c r="B34" s="37"/>
      <c r="C34" s="38"/>
      <c r="D34" s="54"/>
      <c r="E34" s="54"/>
      <c r="F34" s="54"/>
      <c r="G34" s="54"/>
      <c r="H34" s="54"/>
      <c r="I34" s="54"/>
      <c r="J34" s="55"/>
      <c r="K34" s="38"/>
      <c r="L34" s="37"/>
    </row>
    <row r="35" spans="1:12" s="4" customFormat="1" ht="18" customHeight="1">
      <c r="A35" s="36"/>
      <c r="B35" s="37"/>
      <c r="C35" s="38"/>
      <c r="D35" s="54"/>
      <c r="E35" s="54"/>
      <c r="F35" s="54"/>
      <c r="G35" s="54"/>
      <c r="H35" s="54"/>
      <c r="I35" s="54"/>
      <c r="J35" s="55"/>
      <c r="K35" s="38"/>
      <c r="L35" s="37"/>
    </row>
    <row r="36" spans="1:12" s="4" customFormat="1" ht="18" customHeight="1">
      <c r="A36" s="36"/>
      <c r="B36" s="37"/>
      <c r="C36" s="50"/>
      <c r="D36" s="54"/>
      <c r="E36" s="54"/>
      <c r="F36" s="54"/>
      <c r="G36" s="54"/>
      <c r="H36" s="54"/>
      <c r="I36" s="54"/>
      <c r="J36" s="55"/>
      <c r="K36" s="38"/>
      <c r="L36" s="37"/>
    </row>
    <row r="37" spans="1:12" s="4" customFormat="1" ht="18" customHeight="1">
      <c r="A37" s="36"/>
      <c r="B37" s="37"/>
      <c r="C37" s="50"/>
      <c r="D37" s="54"/>
      <c r="E37" s="54"/>
      <c r="F37" s="54"/>
      <c r="G37" s="54"/>
      <c r="H37" s="54"/>
      <c r="I37" s="54"/>
      <c r="J37" s="55"/>
      <c r="K37" s="38"/>
      <c r="L37" s="37"/>
    </row>
    <row r="38" spans="1:12" s="4" customFormat="1" ht="18" customHeight="1">
      <c r="A38" s="36"/>
      <c r="B38" s="37"/>
      <c r="C38" s="50"/>
      <c r="D38" s="54"/>
      <c r="E38" s="54"/>
      <c r="F38" s="54"/>
      <c r="G38" s="54"/>
      <c r="H38" s="54"/>
      <c r="I38" s="54"/>
      <c r="J38" s="55"/>
      <c r="K38" s="38"/>
      <c r="L38" s="37"/>
    </row>
    <row r="39" spans="1:12" s="4" customFormat="1" ht="18" customHeight="1">
      <c r="A39" s="36"/>
      <c r="B39" s="37"/>
      <c r="C39" s="38"/>
      <c r="D39" s="47"/>
      <c r="E39" s="39"/>
      <c r="F39" s="39"/>
      <c r="G39" s="39"/>
      <c r="H39" s="39"/>
      <c r="I39" s="39"/>
      <c r="J39" s="56"/>
      <c r="K39" s="38"/>
      <c r="L39" s="37"/>
    </row>
    <row r="40" spans="1:12" s="4" customFormat="1" ht="18" customHeight="1">
      <c r="A40" s="36"/>
      <c r="B40" s="37"/>
      <c r="C40" s="57"/>
      <c r="D40" s="47"/>
      <c r="E40" s="39"/>
      <c r="F40" s="39"/>
      <c r="G40" s="39"/>
      <c r="H40" s="39"/>
      <c r="I40" s="39"/>
      <c r="J40" s="56"/>
      <c r="K40" s="38"/>
      <c r="L40" s="37"/>
    </row>
    <row r="41" spans="1:12" s="4" customFormat="1" ht="18" customHeight="1">
      <c r="A41" s="43"/>
      <c r="B41" s="44"/>
      <c r="C41" s="58"/>
      <c r="D41" s="45"/>
      <c r="E41" s="42"/>
      <c r="F41" s="42"/>
      <c r="G41" s="42"/>
      <c r="H41" s="48"/>
      <c r="I41" s="48"/>
      <c r="J41" s="59"/>
      <c r="K41" s="46"/>
      <c r="L41" s="44"/>
    </row>
    <row r="42" s="4" customFormat="1" ht="18" customHeight="1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</sheetData>
  <mergeCells count="3">
    <mergeCell ref="A2:B2"/>
    <mergeCell ref="C2:J2"/>
    <mergeCell ref="K2:L2"/>
  </mergeCells>
  <printOptions/>
  <pageMargins left="0.31" right="0.31" top="1" bottom="0.42" header="0.5" footer="0.21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C38" sqref="C38"/>
    </sheetView>
  </sheetViews>
  <sheetFormatPr defaultColWidth="8.88671875" defaultRowHeight="13.5"/>
  <cols>
    <col min="1" max="1" width="2.6640625" style="1" customWidth="1"/>
    <col min="2" max="2" width="12.77734375" style="1" customWidth="1"/>
    <col min="3" max="10" width="6.99609375" style="1" customWidth="1"/>
    <col min="11" max="11" width="8.3359375" style="1" customWidth="1"/>
    <col min="12" max="12" width="4.77734375" style="1" customWidth="1"/>
    <col min="13" max="23" width="6.77734375" style="1" customWidth="1"/>
    <col min="24" max="16384" width="8.88671875" style="1" customWidth="1"/>
  </cols>
  <sheetData>
    <row r="1" ht="18" customHeight="1">
      <c r="A1" s="1" t="s">
        <v>243</v>
      </c>
    </row>
    <row r="2" spans="1:12" ht="18" customHeight="1">
      <c r="A2" s="210" t="s">
        <v>225</v>
      </c>
      <c r="B2" s="211"/>
      <c r="C2" s="210" t="s">
        <v>226</v>
      </c>
      <c r="D2" s="212"/>
      <c r="E2" s="212"/>
      <c r="F2" s="212"/>
      <c r="G2" s="212"/>
      <c r="H2" s="212"/>
      <c r="I2" s="212"/>
      <c r="J2" s="211"/>
      <c r="K2" s="210" t="s">
        <v>227</v>
      </c>
      <c r="L2" s="211"/>
    </row>
    <row r="3" spans="1:12" s="4" customFormat="1" ht="18" customHeight="1">
      <c r="A3" s="36">
        <v>1</v>
      </c>
      <c r="B3" s="37" t="s">
        <v>228</v>
      </c>
      <c r="C3" s="50"/>
      <c r="D3" s="54"/>
      <c r="E3" s="54"/>
      <c r="F3" s="54"/>
      <c r="G3" s="54"/>
      <c r="H3" s="54"/>
      <c r="I3" s="54"/>
      <c r="J3" s="55"/>
      <c r="K3" s="38"/>
      <c r="L3" s="55"/>
    </row>
    <row r="4" spans="1:12" s="4" customFormat="1" ht="18" customHeight="1">
      <c r="A4" s="41"/>
      <c r="B4" s="37"/>
      <c r="C4" s="66" t="s">
        <v>229</v>
      </c>
      <c r="D4" s="54"/>
      <c r="E4" s="64"/>
      <c r="F4" s="54"/>
      <c r="G4" s="54"/>
      <c r="H4" s="54"/>
      <c r="I4" s="54"/>
      <c r="J4" s="55"/>
      <c r="K4" s="38"/>
      <c r="L4" s="37"/>
    </row>
    <row r="5" spans="1:12" s="4" customFormat="1" ht="18" customHeight="1">
      <c r="A5" s="36"/>
      <c r="B5" s="37"/>
      <c r="C5" s="62">
        <v>13</v>
      </c>
      <c r="D5" s="54" t="s">
        <v>230</v>
      </c>
      <c r="E5" s="64">
        <v>25</v>
      </c>
      <c r="F5" s="54" t="s">
        <v>231</v>
      </c>
      <c r="G5" s="54"/>
      <c r="H5" s="73">
        <f>C5*E5</f>
        <v>325</v>
      </c>
      <c r="I5" s="54" t="s">
        <v>232</v>
      </c>
      <c r="J5" s="55"/>
      <c r="K5" s="38"/>
      <c r="L5" s="55"/>
    </row>
    <row r="6" spans="1:12" s="4" customFormat="1" ht="18" customHeight="1">
      <c r="A6" s="36"/>
      <c r="B6" s="37"/>
      <c r="C6" s="62"/>
      <c r="D6" s="54"/>
      <c r="E6" s="64"/>
      <c r="F6" s="54"/>
      <c r="G6" s="54"/>
      <c r="H6" s="73"/>
      <c r="I6" s="54"/>
      <c r="J6" s="55"/>
      <c r="K6" s="38"/>
      <c r="L6" s="55"/>
    </row>
    <row r="7" spans="1:12" s="4" customFormat="1" ht="18" customHeight="1">
      <c r="A7" s="36"/>
      <c r="B7" s="37"/>
      <c r="C7" s="62">
        <v>11</v>
      </c>
      <c r="D7" s="54" t="s">
        <v>230</v>
      </c>
      <c r="E7" s="64">
        <v>25</v>
      </c>
      <c r="F7" s="54" t="s">
        <v>231</v>
      </c>
      <c r="G7" s="54"/>
      <c r="H7" s="73">
        <f>C7*E7</f>
        <v>275</v>
      </c>
      <c r="I7" s="54" t="s">
        <v>232</v>
      </c>
      <c r="J7" s="55"/>
      <c r="K7" s="38"/>
      <c r="L7" s="55"/>
    </row>
    <row r="8" spans="1:12" s="4" customFormat="1" ht="18" customHeight="1">
      <c r="A8" s="36"/>
      <c r="B8" s="37"/>
      <c r="C8" s="62"/>
      <c r="D8" s="54"/>
      <c r="E8" s="64"/>
      <c r="F8" s="54"/>
      <c r="G8" s="54"/>
      <c r="H8" s="73"/>
      <c r="I8" s="54"/>
      <c r="J8" s="55"/>
      <c r="K8" s="38"/>
      <c r="L8" s="55"/>
    </row>
    <row r="9" spans="1:12" s="4" customFormat="1" ht="18" customHeight="1">
      <c r="A9" s="36"/>
      <c r="B9" s="37"/>
      <c r="C9" s="62">
        <v>9</v>
      </c>
      <c r="D9" s="54" t="s">
        <v>230</v>
      </c>
      <c r="E9" s="64">
        <v>25</v>
      </c>
      <c r="F9" s="54" t="s">
        <v>231</v>
      </c>
      <c r="G9" s="54"/>
      <c r="H9" s="73">
        <f>C9*E9</f>
        <v>225</v>
      </c>
      <c r="I9" s="54" t="s">
        <v>232</v>
      </c>
      <c r="J9" s="55"/>
      <c r="K9" s="38"/>
      <c r="L9" s="55"/>
    </row>
    <row r="10" spans="1:12" s="4" customFormat="1" ht="18" customHeight="1">
      <c r="A10" s="36"/>
      <c r="B10" s="37"/>
      <c r="C10" s="50"/>
      <c r="D10" s="54"/>
      <c r="E10" s="54"/>
      <c r="F10" s="54"/>
      <c r="G10" s="54" t="s">
        <v>233</v>
      </c>
      <c r="H10" s="54">
        <f>SUM(H5:H9)</f>
        <v>825</v>
      </c>
      <c r="I10" s="54" t="s">
        <v>232</v>
      </c>
      <c r="J10" s="55"/>
      <c r="K10" s="38">
        <f>H10</f>
        <v>825</v>
      </c>
      <c r="L10" s="55" t="str">
        <f>I10</f>
        <v>M</v>
      </c>
    </row>
    <row r="11" spans="1:12" s="4" customFormat="1" ht="18" customHeight="1">
      <c r="A11" s="36"/>
      <c r="B11" s="37"/>
      <c r="C11" s="50"/>
      <c r="D11" s="54"/>
      <c r="E11" s="54"/>
      <c r="F11" s="54"/>
      <c r="G11" s="54"/>
      <c r="H11" s="54"/>
      <c r="I11" s="54"/>
      <c r="J11" s="55"/>
      <c r="K11" s="38"/>
      <c r="L11" s="55"/>
    </row>
    <row r="12" spans="1:12" s="4" customFormat="1" ht="18" customHeight="1">
      <c r="A12" s="36"/>
      <c r="B12" s="37"/>
      <c r="C12" s="50"/>
      <c r="D12" s="54"/>
      <c r="E12" s="54"/>
      <c r="F12" s="54"/>
      <c r="G12" s="54"/>
      <c r="H12" s="54"/>
      <c r="I12" s="54"/>
      <c r="J12" s="55"/>
      <c r="K12" s="38"/>
      <c r="L12" s="55"/>
    </row>
    <row r="13" spans="1:12" s="4" customFormat="1" ht="18" customHeight="1">
      <c r="A13" s="36">
        <v>2</v>
      </c>
      <c r="B13" s="37" t="s">
        <v>234</v>
      </c>
      <c r="C13" s="69"/>
      <c r="D13" s="54"/>
      <c r="E13" s="54"/>
      <c r="F13" s="54"/>
      <c r="G13" s="54"/>
      <c r="H13" s="54"/>
      <c r="I13" s="54"/>
      <c r="J13" s="55"/>
      <c r="K13" s="38"/>
      <c r="L13" s="55"/>
    </row>
    <row r="14" spans="1:12" s="4" customFormat="1" ht="18" customHeight="1">
      <c r="A14" s="36"/>
      <c r="B14" s="37"/>
      <c r="C14" s="71">
        <f>E9+E7+E5</f>
        <v>75</v>
      </c>
      <c r="D14" s="54" t="s">
        <v>235</v>
      </c>
      <c r="E14" s="54">
        <v>1.5</v>
      </c>
      <c r="F14" s="54" t="s">
        <v>236</v>
      </c>
      <c r="G14" s="54"/>
      <c r="H14" s="54">
        <f>C14*E14</f>
        <v>112.5</v>
      </c>
      <c r="I14" s="54" t="s">
        <v>232</v>
      </c>
      <c r="J14" s="55"/>
      <c r="K14" s="38"/>
      <c r="L14" s="55"/>
    </row>
    <row r="15" spans="1:12" s="4" customFormat="1" ht="18" customHeight="1">
      <c r="A15" s="36"/>
      <c r="B15" s="37"/>
      <c r="C15" s="71"/>
      <c r="D15" s="54"/>
      <c r="E15" s="54"/>
      <c r="F15" s="54"/>
      <c r="G15" s="54"/>
      <c r="H15" s="54"/>
      <c r="I15" s="54"/>
      <c r="J15" s="55"/>
      <c r="K15" s="38"/>
      <c r="L15" s="55"/>
    </row>
    <row r="16" spans="1:12" s="4" customFormat="1" ht="18" customHeight="1">
      <c r="A16" s="36"/>
      <c r="B16" s="37"/>
      <c r="C16" s="71">
        <f>H10</f>
        <v>825</v>
      </c>
      <c r="D16" s="54" t="s">
        <v>237</v>
      </c>
      <c r="E16" s="54">
        <f>H14</f>
        <v>112.5</v>
      </c>
      <c r="F16" s="54" t="s">
        <v>236</v>
      </c>
      <c r="G16" s="54"/>
      <c r="H16" s="54">
        <f>C16+E16</f>
        <v>937.5</v>
      </c>
      <c r="I16" s="54" t="s">
        <v>232</v>
      </c>
      <c r="J16" s="55"/>
      <c r="K16" s="38">
        <f>H16</f>
        <v>937.5</v>
      </c>
      <c r="L16" s="55" t="str">
        <f>I16</f>
        <v>M</v>
      </c>
    </row>
    <row r="17" spans="1:12" s="4" customFormat="1" ht="18" customHeight="1">
      <c r="A17" s="36"/>
      <c r="B17" s="37"/>
      <c r="C17" s="71"/>
      <c r="D17" s="54"/>
      <c r="E17" s="54"/>
      <c r="F17" s="54"/>
      <c r="G17" s="54"/>
      <c r="H17" s="54"/>
      <c r="I17" s="54"/>
      <c r="J17" s="55"/>
      <c r="K17" s="38"/>
      <c r="L17" s="55"/>
    </row>
    <row r="18" spans="1:12" s="4" customFormat="1" ht="18" customHeight="1">
      <c r="A18" s="36"/>
      <c r="B18" s="37"/>
      <c r="C18" s="50"/>
      <c r="D18" s="54"/>
      <c r="E18" s="54"/>
      <c r="F18" s="54"/>
      <c r="G18" s="54"/>
      <c r="H18" s="54"/>
      <c r="I18" s="54"/>
      <c r="J18" s="55"/>
      <c r="K18" s="38"/>
      <c r="L18" s="55"/>
    </row>
    <row r="19" spans="1:12" s="4" customFormat="1" ht="18" customHeight="1">
      <c r="A19" s="36">
        <v>3</v>
      </c>
      <c r="B19" s="37" t="s">
        <v>238</v>
      </c>
      <c r="C19" s="71">
        <f>H10</f>
        <v>825</v>
      </c>
      <c r="D19" s="54" t="s">
        <v>232</v>
      </c>
      <c r="E19" s="54"/>
      <c r="F19" s="54"/>
      <c r="G19" s="54"/>
      <c r="H19" s="54"/>
      <c r="I19" s="54"/>
      <c r="J19" s="55"/>
      <c r="K19" s="38">
        <f>C19</f>
        <v>825</v>
      </c>
      <c r="L19" s="55" t="str">
        <f>D19</f>
        <v>M</v>
      </c>
    </row>
    <row r="20" spans="1:12" s="4" customFormat="1" ht="18" customHeight="1">
      <c r="A20" s="36"/>
      <c r="B20" s="37"/>
      <c r="C20" s="69" t="s">
        <v>258</v>
      </c>
      <c r="D20" s="54"/>
      <c r="E20" s="54"/>
      <c r="F20" s="54"/>
      <c r="G20" s="54"/>
      <c r="H20" s="54"/>
      <c r="I20" s="54"/>
      <c r="J20" s="55"/>
      <c r="K20" s="38"/>
      <c r="L20" s="55"/>
    </row>
    <row r="21" spans="1:12" s="4" customFormat="1" ht="18" customHeight="1">
      <c r="A21" s="36"/>
      <c r="B21" s="37"/>
      <c r="C21" s="71">
        <f>C19</f>
        <v>825</v>
      </c>
      <c r="D21" s="54" t="s">
        <v>36</v>
      </c>
      <c r="E21" s="73">
        <v>24</v>
      </c>
      <c r="F21" s="54" t="s">
        <v>146</v>
      </c>
      <c r="G21" s="54"/>
      <c r="H21" s="73">
        <f>C21*E21</f>
        <v>19800</v>
      </c>
      <c r="I21" s="54" t="s">
        <v>8</v>
      </c>
      <c r="J21" s="55"/>
      <c r="K21" s="38"/>
      <c r="L21" s="37"/>
    </row>
    <row r="22" spans="1:12" s="4" customFormat="1" ht="18" customHeight="1">
      <c r="A22" s="36"/>
      <c r="B22" s="37"/>
      <c r="C22" s="38">
        <f>H21</f>
        <v>19800</v>
      </c>
      <c r="D22" s="47" t="s">
        <v>147</v>
      </c>
      <c r="E22" s="47">
        <v>1000</v>
      </c>
      <c r="F22" s="47" t="s">
        <v>148</v>
      </c>
      <c r="G22" s="47"/>
      <c r="H22" s="47">
        <f>C22/E22</f>
        <v>19.8</v>
      </c>
      <c r="I22" s="47" t="s">
        <v>80</v>
      </c>
      <c r="J22" s="37"/>
      <c r="K22" s="38"/>
      <c r="L22" s="37"/>
    </row>
    <row r="23" spans="1:12" s="4" customFormat="1" ht="18" customHeight="1">
      <c r="A23" s="36"/>
      <c r="B23" s="37"/>
      <c r="C23" s="69"/>
      <c r="D23" s="54"/>
      <c r="E23" s="54"/>
      <c r="F23" s="54"/>
      <c r="G23" s="54"/>
      <c r="H23" s="54"/>
      <c r="I23" s="54"/>
      <c r="J23" s="55"/>
      <c r="K23" s="38"/>
      <c r="L23" s="55"/>
    </row>
    <row r="24" spans="1:12" s="4" customFormat="1" ht="18" customHeight="1">
      <c r="A24" s="36">
        <v>4</v>
      </c>
      <c r="B24" s="37" t="s">
        <v>240</v>
      </c>
      <c r="C24" s="71">
        <f>C14</f>
        <v>75</v>
      </c>
      <c r="D24" s="54" t="s">
        <v>239</v>
      </c>
      <c r="E24" s="54"/>
      <c r="F24" s="54"/>
      <c r="G24" s="54"/>
      <c r="H24" s="54"/>
      <c r="I24" s="54"/>
      <c r="J24" s="55"/>
      <c r="K24" s="38">
        <f>C24</f>
        <v>75</v>
      </c>
      <c r="L24" s="55" t="s">
        <v>239</v>
      </c>
    </row>
    <row r="25" spans="1:12" s="4" customFormat="1" ht="18" customHeight="1">
      <c r="A25" s="36"/>
      <c r="B25" s="37"/>
      <c r="C25" s="69"/>
      <c r="D25" s="54"/>
      <c r="E25" s="54"/>
      <c r="F25" s="54"/>
      <c r="G25" s="54"/>
      <c r="H25" s="54"/>
      <c r="I25" s="54"/>
      <c r="J25" s="55"/>
      <c r="K25" s="38"/>
      <c r="L25" s="55"/>
    </row>
    <row r="26" spans="1:12" s="4" customFormat="1" ht="18" customHeight="1">
      <c r="A26" s="36"/>
      <c r="B26" s="37"/>
      <c r="C26" s="69"/>
      <c r="D26" s="54"/>
      <c r="E26" s="54"/>
      <c r="F26" s="54"/>
      <c r="G26" s="54"/>
      <c r="H26" s="54"/>
      <c r="I26" s="54"/>
      <c r="J26" s="55"/>
      <c r="K26" s="38"/>
      <c r="L26" s="55"/>
    </row>
    <row r="27" spans="1:12" s="4" customFormat="1" ht="18" customHeight="1">
      <c r="A27" s="36">
        <v>5</v>
      </c>
      <c r="B27" s="37" t="s">
        <v>241</v>
      </c>
      <c r="C27" s="71">
        <f>C14</f>
        <v>75</v>
      </c>
      <c r="D27" s="54" t="s">
        <v>239</v>
      </c>
      <c r="E27" s="54"/>
      <c r="F27" s="54"/>
      <c r="G27" s="54"/>
      <c r="H27" s="54"/>
      <c r="I27" s="54"/>
      <c r="J27" s="55"/>
      <c r="K27" s="38">
        <f>C27</f>
        <v>75</v>
      </c>
      <c r="L27" s="55" t="str">
        <f>D27</f>
        <v>공</v>
      </c>
    </row>
    <row r="28" spans="1:12" s="4" customFormat="1" ht="18" customHeight="1">
      <c r="A28" s="36"/>
      <c r="B28" s="37"/>
      <c r="C28" s="71"/>
      <c r="D28" s="54"/>
      <c r="E28" s="54"/>
      <c r="F28" s="54"/>
      <c r="G28" s="54"/>
      <c r="H28" s="54"/>
      <c r="I28" s="54"/>
      <c r="J28" s="55"/>
      <c r="K28" s="38"/>
      <c r="L28" s="55"/>
    </row>
    <row r="29" spans="1:12" s="4" customFormat="1" ht="18" customHeight="1">
      <c r="A29" s="36"/>
      <c r="B29" s="37"/>
      <c r="C29" s="71"/>
      <c r="D29" s="54"/>
      <c r="E29" s="54"/>
      <c r="F29" s="54"/>
      <c r="G29" s="54"/>
      <c r="H29" s="54"/>
      <c r="I29" s="54"/>
      <c r="J29" s="55"/>
      <c r="K29" s="38"/>
      <c r="L29" s="55"/>
    </row>
    <row r="30" spans="1:12" s="4" customFormat="1" ht="18" customHeight="1">
      <c r="A30" s="36">
        <v>6</v>
      </c>
      <c r="B30" s="37" t="s">
        <v>246</v>
      </c>
      <c r="C30" s="71">
        <f>C14</f>
        <v>75</v>
      </c>
      <c r="D30" s="54" t="s">
        <v>247</v>
      </c>
      <c r="E30" s="54"/>
      <c r="F30" s="54"/>
      <c r="G30" s="54"/>
      <c r="H30" s="54"/>
      <c r="I30" s="54"/>
      <c r="J30" s="55"/>
      <c r="K30" s="38">
        <f>C30</f>
        <v>75</v>
      </c>
      <c r="L30" s="55" t="str">
        <f>D30</f>
        <v>공</v>
      </c>
    </row>
    <row r="31" spans="1:12" s="4" customFormat="1" ht="18" customHeight="1">
      <c r="A31" s="36"/>
      <c r="B31" s="37"/>
      <c r="C31" s="71"/>
      <c r="D31" s="54"/>
      <c r="E31" s="54"/>
      <c r="F31" s="54"/>
      <c r="G31" s="54"/>
      <c r="H31" s="54"/>
      <c r="I31" s="54"/>
      <c r="J31" s="55"/>
      <c r="K31" s="38"/>
      <c r="L31" s="55"/>
    </row>
    <row r="32" spans="1:12" s="4" customFormat="1" ht="18" customHeight="1">
      <c r="A32" s="36"/>
      <c r="B32" s="37"/>
      <c r="C32" s="71"/>
      <c r="D32" s="54"/>
      <c r="E32" s="54"/>
      <c r="F32" s="54"/>
      <c r="G32" s="54"/>
      <c r="H32" s="54"/>
      <c r="I32" s="54"/>
      <c r="J32" s="55"/>
      <c r="K32" s="38"/>
      <c r="L32" s="55"/>
    </row>
    <row r="33" spans="1:12" s="4" customFormat="1" ht="18" customHeight="1">
      <c r="A33" s="36"/>
      <c r="B33" s="37"/>
      <c r="C33" s="71"/>
      <c r="D33" s="54"/>
      <c r="E33" s="54"/>
      <c r="F33" s="54"/>
      <c r="G33" s="54"/>
      <c r="H33" s="54"/>
      <c r="I33" s="54"/>
      <c r="J33" s="55"/>
      <c r="K33" s="38"/>
      <c r="L33" s="55"/>
    </row>
    <row r="34" spans="1:12" s="4" customFormat="1" ht="18" customHeight="1">
      <c r="A34" s="36"/>
      <c r="B34" s="37"/>
      <c r="C34" s="71"/>
      <c r="D34" s="54"/>
      <c r="E34" s="54"/>
      <c r="F34" s="54"/>
      <c r="G34" s="54"/>
      <c r="H34" s="54"/>
      <c r="I34" s="54"/>
      <c r="J34" s="55"/>
      <c r="K34" s="38"/>
      <c r="L34" s="55"/>
    </row>
    <row r="35" spans="1:12" s="4" customFormat="1" ht="18" customHeight="1">
      <c r="A35" s="36"/>
      <c r="B35" s="37"/>
      <c r="C35" s="71"/>
      <c r="D35" s="54"/>
      <c r="E35" s="54"/>
      <c r="F35" s="54"/>
      <c r="G35" s="54"/>
      <c r="H35" s="54"/>
      <c r="I35" s="54"/>
      <c r="J35" s="55"/>
      <c r="K35" s="38"/>
      <c r="L35" s="55"/>
    </row>
    <row r="36" spans="1:12" s="4" customFormat="1" ht="18" customHeight="1">
      <c r="A36" s="36"/>
      <c r="B36" s="37"/>
      <c r="C36" s="71"/>
      <c r="D36" s="54"/>
      <c r="E36" s="54"/>
      <c r="F36" s="54"/>
      <c r="G36" s="54"/>
      <c r="H36" s="54"/>
      <c r="I36" s="54"/>
      <c r="J36" s="55"/>
      <c r="K36" s="38"/>
      <c r="L36" s="55"/>
    </row>
    <row r="37" spans="1:12" s="4" customFormat="1" ht="18" customHeight="1">
      <c r="A37" s="36"/>
      <c r="B37" s="37"/>
      <c r="C37" s="50"/>
      <c r="D37" s="54"/>
      <c r="E37" s="54"/>
      <c r="F37" s="54"/>
      <c r="G37" s="54"/>
      <c r="H37" s="54"/>
      <c r="I37" s="54"/>
      <c r="J37" s="55"/>
      <c r="K37" s="66"/>
      <c r="L37" s="55"/>
    </row>
    <row r="38" spans="1:12" s="4" customFormat="1" ht="18" customHeight="1">
      <c r="A38" s="36"/>
      <c r="B38" s="37"/>
      <c r="C38" s="50"/>
      <c r="D38" s="54"/>
      <c r="E38" s="54"/>
      <c r="F38" s="54"/>
      <c r="G38" s="54"/>
      <c r="H38" s="54"/>
      <c r="I38" s="54"/>
      <c r="J38" s="55"/>
      <c r="K38" s="38"/>
      <c r="L38" s="55"/>
    </row>
    <row r="39" spans="1:12" s="4" customFormat="1" ht="18" customHeight="1">
      <c r="A39" s="36"/>
      <c r="B39" s="37"/>
      <c r="C39" s="71"/>
      <c r="D39" s="54"/>
      <c r="E39" s="68"/>
      <c r="F39" s="54"/>
      <c r="G39" s="54"/>
      <c r="H39" s="54"/>
      <c r="I39" s="54"/>
      <c r="J39" s="55"/>
      <c r="K39" s="38"/>
      <c r="L39" s="55"/>
    </row>
    <row r="40" spans="1:12" s="4" customFormat="1" ht="18" customHeight="1">
      <c r="A40" s="36"/>
      <c r="B40" s="37"/>
      <c r="C40" s="75"/>
      <c r="D40" s="54"/>
      <c r="E40" s="85"/>
      <c r="F40" s="79"/>
      <c r="G40" s="77"/>
      <c r="H40" s="77"/>
      <c r="I40" s="54"/>
      <c r="J40" s="55"/>
      <c r="K40" s="38"/>
      <c r="L40" s="55"/>
    </row>
    <row r="41" spans="1:12" s="4" customFormat="1" ht="18" customHeight="1">
      <c r="A41" s="43"/>
      <c r="B41" s="44"/>
      <c r="C41" s="70"/>
      <c r="D41" s="67"/>
      <c r="E41" s="67"/>
      <c r="F41" s="67"/>
      <c r="G41" s="67"/>
      <c r="H41" s="67"/>
      <c r="I41" s="67"/>
      <c r="J41" s="80"/>
      <c r="K41" s="46"/>
      <c r="L41" s="80"/>
    </row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</sheetData>
  <mergeCells count="3">
    <mergeCell ref="A2:B2"/>
    <mergeCell ref="K2:L2"/>
    <mergeCell ref="C2:J2"/>
  </mergeCells>
  <printOptions/>
  <pageMargins left="0.33" right="0.26" top="0.87" bottom="0.46" header="0.5" footer="0.2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4"/>
  <sheetViews>
    <sheetView workbookViewId="0" topLeftCell="A1">
      <selection activeCell="H154" sqref="H154"/>
    </sheetView>
  </sheetViews>
  <sheetFormatPr defaultColWidth="8.88671875" defaultRowHeight="13.5"/>
  <cols>
    <col min="1" max="1" width="2.6640625" style="1" customWidth="1"/>
    <col min="2" max="2" width="13.5546875" style="1" customWidth="1"/>
    <col min="3" max="10" width="6.77734375" style="1" customWidth="1"/>
    <col min="11" max="11" width="8.4453125" style="1" customWidth="1"/>
    <col min="12" max="12" width="4.77734375" style="1" customWidth="1"/>
    <col min="13" max="23" width="6.77734375" style="1" customWidth="1"/>
    <col min="24" max="16384" width="8.88671875" style="1" customWidth="1"/>
  </cols>
  <sheetData>
    <row r="1" ht="18" customHeight="1">
      <c r="A1" s="1" t="s">
        <v>244</v>
      </c>
    </row>
    <row r="2" spans="1:12" ht="18" customHeight="1">
      <c r="A2" s="210" t="s">
        <v>0</v>
      </c>
      <c r="B2" s="211"/>
      <c r="C2" s="210" t="s">
        <v>2</v>
      </c>
      <c r="D2" s="212"/>
      <c r="E2" s="212"/>
      <c r="F2" s="212"/>
      <c r="G2" s="212"/>
      <c r="H2" s="212"/>
      <c r="I2" s="212"/>
      <c r="J2" s="211"/>
      <c r="K2" s="210" t="s">
        <v>1</v>
      </c>
      <c r="L2" s="211"/>
    </row>
    <row r="3" spans="1:12" s="4" customFormat="1" ht="18" customHeight="1">
      <c r="A3" s="36">
        <v>1</v>
      </c>
      <c r="B3" s="37" t="s">
        <v>114</v>
      </c>
      <c r="C3" s="50"/>
      <c r="D3" s="54"/>
      <c r="E3" s="54"/>
      <c r="F3" s="54"/>
      <c r="G3" s="54"/>
      <c r="H3" s="54"/>
      <c r="I3" s="54"/>
      <c r="J3" s="55"/>
      <c r="K3" s="38"/>
      <c r="L3" s="37"/>
    </row>
    <row r="4" spans="1:12" s="4" customFormat="1" ht="18" customHeight="1">
      <c r="A4" s="41"/>
      <c r="B4" s="37"/>
      <c r="C4" s="66" t="s">
        <v>242</v>
      </c>
      <c r="D4" s="54"/>
      <c r="E4" s="64"/>
      <c r="F4" s="54"/>
      <c r="G4" s="54"/>
      <c r="H4" s="54"/>
      <c r="I4" s="54"/>
      <c r="J4" s="55"/>
      <c r="K4" s="38"/>
      <c r="L4" s="37"/>
    </row>
    <row r="5" spans="1:12" s="4" customFormat="1" ht="18" customHeight="1">
      <c r="A5" s="36"/>
      <c r="B5" s="37"/>
      <c r="C5" s="38">
        <v>104</v>
      </c>
      <c r="D5" s="54" t="s">
        <v>115</v>
      </c>
      <c r="E5" s="64">
        <v>10.6</v>
      </c>
      <c r="F5" s="54" t="s">
        <v>6</v>
      </c>
      <c r="G5" s="54"/>
      <c r="H5" s="54">
        <f>C5*E5</f>
        <v>1102.3999999999999</v>
      </c>
      <c r="I5" s="54" t="s">
        <v>7</v>
      </c>
      <c r="J5" s="55"/>
      <c r="K5" s="38"/>
      <c r="L5" s="55"/>
    </row>
    <row r="6" spans="1:12" s="4" customFormat="1" ht="18" customHeight="1">
      <c r="A6" s="41"/>
      <c r="B6" s="37"/>
      <c r="C6" s="66"/>
      <c r="D6" s="54"/>
      <c r="E6" s="64"/>
      <c r="F6" s="54"/>
      <c r="G6" s="54"/>
      <c r="H6" s="54"/>
      <c r="I6" s="54"/>
      <c r="J6" s="55"/>
      <c r="K6" s="38"/>
      <c r="L6" s="37"/>
    </row>
    <row r="7" spans="1:12" s="4" customFormat="1" ht="18" customHeight="1">
      <c r="A7" s="36"/>
      <c r="B7" s="37"/>
      <c r="C7" s="38">
        <v>38</v>
      </c>
      <c r="D7" s="54" t="s">
        <v>115</v>
      </c>
      <c r="E7" s="64">
        <v>12.1</v>
      </c>
      <c r="F7" s="54" t="s">
        <v>6</v>
      </c>
      <c r="G7" s="54"/>
      <c r="H7" s="54">
        <f>C7*E7</f>
        <v>459.8</v>
      </c>
      <c r="I7" s="54" t="s">
        <v>7</v>
      </c>
      <c r="J7" s="55"/>
      <c r="K7" s="38"/>
      <c r="L7" s="55"/>
    </row>
    <row r="8" spans="1:12" s="4" customFormat="1" ht="18" customHeight="1">
      <c r="A8" s="36"/>
      <c r="B8" s="37"/>
      <c r="C8" s="38"/>
      <c r="D8" s="54"/>
      <c r="E8" s="54"/>
      <c r="F8" s="54"/>
      <c r="G8" s="63" t="s">
        <v>128</v>
      </c>
      <c r="H8" s="54">
        <f>SUM(H5:H7)</f>
        <v>1562.1999999999998</v>
      </c>
      <c r="I8" s="54" t="s">
        <v>7</v>
      </c>
      <c r="J8" s="55"/>
      <c r="K8" s="38">
        <f>H8</f>
        <v>1562.1999999999998</v>
      </c>
      <c r="L8" s="55" t="str">
        <f>I8</f>
        <v>M</v>
      </c>
    </row>
    <row r="9" spans="1:12" s="4" customFormat="1" ht="18" customHeight="1">
      <c r="A9" s="36"/>
      <c r="B9" s="37"/>
      <c r="C9" s="41"/>
      <c r="D9" s="47"/>
      <c r="E9" s="47"/>
      <c r="F9" s="47"/>
      <c r="G9" s="47"/>
      <c r="H9" s="47"/>
      <c r="I9" s="47"/>
      <c r="J9" s="37"/>
      <c r="K9" s="38"/>
      <c r="L9" s="37"/>
    </row>
    <row r="10" spans="1:12" s="4" customFormat="1" ht="18" customHeight="1">
      <c r="A10" s="8">
        <v>2</v>
      </c>
      <c r="B10" s="84" t="s">
        <v>149</v>
      </c>
      <c r="C10" s="66" t="s">
        <v>242</v>
      </c>
      <c r="D10" s="83"/>
      <c r="E10" s="83"/>
      <c r="F10" s="83"/>
      <c r="G10" s="83"/>
      <c r="H10" s="83"/>
      <c r="I10" s="83"/>
      <c r="J10" s="83"/>
      <c r="K10" s="81"/>
      <c r="L10" s="82"/>
    </row>
    <row r="11" spans="1:12" s="4" customFormat="1" ht="18" customHeight="1">
      <c r="A11" s="36"/>
      <c r="B11" s="37"/>
      <c r="C11" s="38">
        <v>65</v>
      </c>
      <c r="D11" s="54" t="s">
        <v>115</v>
      </c>
      <c r="E11" s="64">
        <v>10.6</v>
      </c>
      <c r="F11" s="54" t="s">
        <v>6</v>
      </c>
      <c r="G11" s="54"/>
      <c r="H11" s="54">
        <f>C11*E11</f>
        <v>689</v>
      </c>
      <c r="I11" s="54" t="s">
        <v>7</v>
      </c>
      <c r="J11" s="55"/>
      <c r="K11" s="38"/>
      <c r="L11" s="55"/>
    </row>
    <row r="12" spans="1:12" s="4" customFormat="1" ht="18" customHeight="1">
      <c r="A12" s="41"/>
      <c r="B12" s="37"/>
      <c r="C12" s="66"/>
      <c r="D12" s="54"/>
      <c r="E12" s="64"/>
      <c r="F12" s="54"/>
      <c r="G12" s="54"/>
      <c r="H12" s="54"/>
      <c r="I12" s="54"/>
      <c r="J12" s="55"/>
      <c r="K12" s="38"/>
      <c r="L12" s="37"/>
    </row>
    <row r="13" spans="1:12" s="4" customFormat="1" ht="18" customHeight="1">
      <c r="A13" s="36"/>
      <c r="B13" s="37"/>
      <c r="C13" s="38">
        <v>11</v>
      </c>
      <c r="D13" s="54" t="s">
        <v>115</v>
      </c>
      <c r="E13" s="64">
        <v>12.1</v>
      </c>
      <c r="F13" s="54" t="s">
        <v>6</v>
      </c>
      <c r="G13" s="54"/>
      <c r="H13" s="54">
        <f>C13*E13</f>
        <v>133.1</v>
      </c>
      <c r="I13" s="54" t="s">
        <v>7</v>
      </c>
      <c r="J13" s="55"/>
      <c r="K13" s="38"/>
      <c r="L13" s="55"/>
    </row>
    <row r="14" spans="1:12" s="4" customFormat="1" ht="18" customHeight="1">
      <c r="A14" s="36"/>
      <c r="B14" s="37"/>
      <c r="C14" s="38"/>
      <c r="D14" s="54"/>
      <c r="E14" s="54"/>
      <c r="F14" s="54"/>
      <c r="G14" s="63" t="s">
        <v>128</v>
      </c>
      <c r="H14" s="54">
        <f>SUM(H11:H13)</f>
        <v>822.1</v>
      </c>
      <c r="I14" s="54" t="s">
        <v>7</v>
      </c>
      <c r="J14" s="55"/>
      <c r="K14" s="38">
        <f>H14</f>
        <v>822.1</v>
      </c>
      <c r="L14" s="55" t="str">
        <f>I14</f>
        <v>M</v>
      </c>
    </row>
    <row r="15" spans="1:12" s="4" customFormat="1" ht="18" customHeight="1">
      <c r="A15" s="36"/>
      <c r="B15" s="37"/>
      <c r="C15" s="50"/>
      <c r="D15" s="54"/>
      <c r="E15" s="54"/>
      <c r="F15" s="54"/>
      <c r="G15" s="63"/>
      <c r="H15" s="54"/>
      <c r="I15" s="54"/>
      <c r="J15" s="55"/>
      <c r="K15" s="38"/>
      <c r="L15" s="55"/>
    </row>
    <row r="16" spans="1:12" s="4" customFormat="1" ht="18" customHeight="1">
      <c r="A16" s="36"/>
      <c r="B16" s="37"/>
      <c r="C16" s="50"/>
      <c r="D16" s="54"/>
      <c r="E16" s="54"/>
      <c r="F16" s="54"/>
      <c r="G16" s="63"/>
      <c r="H16" s="54"/>
      <c r="I16" s="54"/>
      <c r="J16" s="55"/>
      <c r="K16" s="38"/>
      <c r="L16" s="55"/>
    </row>
    <row r="17" spans="1:12" s="4" customFormat="1" ht="18" customHeight="1">
      <c r="A17" s="36">
        <v>3</v>
      </c>
      <c r="B17" s="37" t="s">
        <v>176</v>
      </c>
      <c r="C17" s="69" t="s">
        <v>175</v>
      </c>
      <c r="D17" s="54"/>
      <c r="E17" s="54"/>
      <c r="F17" s="54"/>
      <c r="G17" s="63"/>
      <c r="H17" s="54"/>
      <c r="I17" s="54"/>
      <c r="J17" s="55"/>
      <c r="K17" s="38"/>
      <c r="L17" s="55"/>
    </row>
    <row r="18" spans="1:12" s="4" customFormat="1" ht="18" customHeight="1">
      <c r="A18" s="36"/>
      <c r="B18" s="37"/>
      <c r="C18" s="71">
        <f>K8+K14</f>
        <v>2384.2999999999997</v>
      </c>
      <c r="D18" s="54" t="s">
        <v>54</v>
      </c>
      <c r="E18" s="54"/>
      <c r="F18" s="54"/>
      <c r="G18" s="63"/>
      <c r="H18" s="54"/>
      <c r="I18" s="54"/>
      <c r="J18" s="55"/>
      <c r="K18" s="38">
        <f>C18</f>
        <v>2384.2999999999997</v>
      </c>
      <c r="L18" s="55" t="str">
        <f>D18</f>
        <v>M</v>
      </c>
    </row>
    <row r="19" spans="1:12" s="4" customFormat="1" ht="18" customHeight="1">
      <c r="A19" s="36"/>
      <c r="B19" s="37"/>
      <c r="C19" s="50"/>
      <c r="D19" s="54"/>
      <c r="E19" s="54"/>
      <c r="F19" s="54"/>
      <c r="G19" s="63"/>
      <c r="H19" s="54"/>
      <c r="I19" s="54"/>
      <c r="J19" s="55"/>
      <c r="K19" s="38"/>
      <c r="L19" s="55"/>
    </row>
    <row r="20" spans="1:12" s="4" customFormat="1" ht="18" customHeight="1">
      <c r="A20" s="36"/>
      <c r="B20" s="37"/>
      <c r="C20" s="50"/>
      <c r="D20" s="54"/>
      <c r="E20" s="54"/>
      <c r="F20" s="54"/>
      <c r="G20" s="63"/>
      <c r="H20" s="54"/>
      <c r="I20" s="54"/>
      <c r="J20" s="55"/>
      <c r="K20" s="38"/>
      <c r="L20" s="55"/>
    </row>
    <row r="21" spans="1:12" s="4" customFormat="1" ht="18" customHeight="1">
      <c r="A21" s="36">
        <v>4</v>
      </c>
      <c r="B21" s="37" t="s">
        <v>177</v>
      </c>
      <c r="C21" s="50"/>
      <c r="D21" s="54"/>
      <c r="E21" s="54"/>
      <c r="F21" s="54"/>
      <c r="G21" s="54"/>
      <c r="H21" s="54"/>
      <c r="I21" s="54"/>
      <c r="J21" s="55"/>
      <c r="K21" s="38"/>
      <c r="L21" s="55"/>
    </row>
    <row r="22" spans="1:12" s="4" customFormat="1" ht="18" customHeight="1">
      <c r="A22" s="36"/>
      <c r="B22" s="37"/>
      <c r="C22" s="69" t="s">
        <v>116</v>
      </c>
      <c r="D22" s="54"/>
      <c r="E22" s="54"/>
      <c r="F22" s="54"/>
      <c r="G22" s="54"/>
      <c r="H22" s="54"/>
      <c r="I22" s="54"/>
      <c r="J22" s="55"/>
      <c r="K22" s="38"/>
      <c r="L22" s="55"/>
    </row>
    <row r="23" spans="1:12" s="4" customFormat="1" ht="18" customHeight="1">
      <c r="A23" s="36"/>
      <c r="B23" s="37"/>
      <c r="C23" s="71">
        <f>C18</f>
        <v>2384.2999999999997</v>
      </c>
      <c r="D23" s="54" t="s">
        <v>7</v>
      </c>
      <c r="E23" s="54"/>
      <c r="F23" s="54"/>
      <c r="G23" s="54"/>
      <c r="H23" s="54"/>
      <c r="I23" s="54"/>
      <c r="J23" s="55"/>
      <c r="K23" s="38">
        <f>C23</f>
        <v>2384.2999999999997</v>
      </c>
      <c r="L23" s="55" t="str">
        <f>D23</f>
        <v>M</v>
      </c>
    </row>
    <row r="24" spans="1:12" s="4" customFormat="1" ht="18" customHeight="1">
      <c r="A24" s="36"/>
      <c r="B24" s="37"/>
      <c r="C24" s="71"/>
      <c r="D24" s="54"/>
      <c r="E24" s="54"/>
      <c r="F24" s="54"/>
      <c r="G24" s="54"/>
      <c r="H24" s="54"/>
      <c r="I24" s="54"/>
      <c r="J24" s="55"/>
      <c r="K24" s="38"/>
      <c r="L24" s="55"/>
    </row>
    <row r="25" spans="1:12" s="4" customFormat="1" ht="18" customHeight="1">
      <c r="A25" s="36"/>
      <c r="B25" s="37"/>
      <c r="C25" s="50"/>
      <c r="D25" s="54"/>
      <c r="E25" s="54"/>
      <c r="F25" s="54"/>
      <c r="G25" s="54"/>
      <c r="H25" s="54"/>
      <c r="I25" s="54"/>
      <c r="J25" s="55"/>
      <c r="K25" s="38"/>
      <c r="L25" s="55"/>
    </row>
    <row r="26" spans="1:12" s="4" customFormat="1" ht="18" customHeight="1">
      <c r="A26" s="36">
        <v>5</v>
      </c>
      <c r="B26" s="37" t="s">
        <v>178</v>
      </c>
      <c r="C26" s="69" t="s">
        <v>175</v>
      </c>
      <c r="D26" s="54"/>
      <c r="E26" s="54"/>
      <c r="F26" s="54"/>
      <c r="G26" s="54"/>
      <c r="H26" s="54"/>
      <c r="I26" s="54"/>
      <c r="J26" s="55"/>
      <c r="K26" s="38"/>
      <c r="L26" s="55"/>
    </row>
    <row r="27" spans="1:12" s="4" customFormat="1" ht="18" customHeight="1">
      <c r="A27" s="36"/>
      <c r="B27" s="37"/>
      <c r="C27" s="71">
        <f>C5+C7+C11+C13</f>
        <v>218</v>
      </c>
      <c r="D27" s="54" t="s">
        <v>117</v>
      </c>
      <c r="E27" s="54"/>
      <c r="F27" s="54"/>
      <c r="G27" s="54"/>
      <c r="H27" s="54"/>
      <c r="I27" s="54"/>
      <c r="J27" s="55"/>
      <c r="K27" s="38">
        <f>C27</f>
        <v>218</v>
      </c>
      <c r="L27" s="55" t="str">
        <f>D27</f>
        <v>개소</v>
      </c>
    </row>
    <row r="28" spans="1:12" s="4" customFormat="1" ht="18" customHeight="1">
      <c r="A28" s="36"/>
      <c r="B28" s="37"/>
      <c r="C28" s="155"/>
      <c r="D28" s="54"/>
      <c r="E28" s="54"/>
      <c r="F28" s="54"/>
      <c r="G28" s="54"/>
      <c r="H28" s="54"/>
      <c r="I28" s="54"/>
      <c r="J28" s="54"/>
      <c r="K28" s="38"/>
      <c r="L28" s="55"/>
    </row>
    <row r="29" spans="1:12" s="4" customFormat="1" ht="18" customHeight="1">
      <c r="A29" s="36"/>
      <c r="B29" s="37"/>
      <c r="C29" s="40"/>
      <c r="D29" s="54"/>
      <c r="E29" s="54"/>
      <c r="F29" s="54"/>
      <c r="G29" s="63"/>
      <c r="H29" s="54"/>
      <c r="I29" s="54"/>
      <c r="J29" s="54"/>
      <c r="K29" s="38"/>
      <c r="L29" s="55"/>
    </row>
    <row r="30" spans="1:12" s="4" customFormat="1" ht="18" customHeight="1">
      <c r="A30" s="36">
        <v>6</v>
      </c>
      <c r="B30" s="37" t="s">
        <v>151</v>
      </c>
      <c r="C30" s="69" t="s">
        <v>175</v>
      </c>
      <c r="D30" s="54"/>
      <c r="E30" s="54"/>
      <c r="F30" s="54"/>
      <c r="G30" s="63"/>
      <c r="H30" s="54"/>
      <c r="I30" s="54"/>
      <c r="J30" s="54"/>
      <c r="K30" s="38"/>
      <c r="L30" s="55"/>
    </row>
    <row r="31" spans="1:12" s="4" customFormat="1" ht="18" customHeight="1">
      <c r="A31" s="36"/>
      <c r="B31" s="37"/>
      <c r="C31" s="65">
        <f>K14</f>
        <v>822.1</v>
      </c>
      <c r="D31" s="54" t="s">
        <v>152</v>
      </c>
      <c r="E31" s="54">
        <f>H32</f>
        <v>228</v>
      </c>
      <c r="F31" s="54" t="s">
        <v>6</v>
      </c>
      <c r="G31" s="63"/>
      <c r="H31" s="54">
        <f>C31-E31</f>
        <v>594.1</v>
      </c>
      <c r="I31" s="54" t="str">
        <f>I32</f>
        <v>M</v>
      </c>
      <c r="J31" s="54"/>
      <c r="K31" s="38">
        <f>H31</f>
        <v>594.1</v>
      </c>
      <c r="L31" s="55" t="str">
        <f>I31</f>
        <v>M</v>
      </c>
    </row>
    <row r="32" spans="1:12" s="4" customFormat="1" ht="18" customHeight="1">
      <c r="A32" s="36"/>
      <c r="B32" s="37"/>
      <c r="C32" s="38">
        <f>C11+C13</f>
        <v>76</v>
      </c>
      <c r="D32" s="54" t="s">
        <v>115</v>
      </c>
      <c r="E32" s="64">
        <v>3</v>
      </c>
      <c r="F32" s="54" t="s">
        <v>6</v>
      </c>
      <c r="G32" s="54"/>
      <c r="H32" s="54">
        <f>C32*E32</f>
        <v>228</v>
      </c>
      <c r="I32" s="54" t="s">
        <v>7</v>
      </c>
      <c r="J32" s="55" t="s">
        <v>245</v>
      </c>
      <c r="K32" s="38"/>
      <c r="L32" s="55"/>
    </row>
    <row r="33" spans="1:12" s="4" customFormat="1" ht="18" customHeight="1">
      <c r="A33" s="36"/>
      <c r="B33" s="37"/>
      <c r="C33" s="40"/>
      <c r="D33" s="54"/>
      <c r="E33" s="64"/>
      <c r="F33" s="54"/>
      <c r="G33" s="54"/>
      <c r="H33" s="54"/>
      <c r="I33" s="54"/>
      <c r="J33" s="54"/>
      <c r="K33" s="38"/>
      <c r="L33" s="55"/>
    </row>
    <row r="34" spans="1:12" s="4" customFormat="1" ht="18" customHeight="1">
      <c r="A34" s="36"/>
      <c r="B34" s="37"/>
      <c r="C34" s="40"/>
      <c r="D34" s="54"/>
      <c r="E34" s="54"/>
      <c r="F34" s="54"/>
      <c r="G34" s="63"/>
      <c r="H34" s="54"/>
      <c r="I34" s="54"/>
      <c r="J34" s="54"/>
      <c r="K34" s="38"/>
      <c r="L34" s="55"/>
    </row>
    <row r="35" spans="1:12" s="4" customFormat="1" ht="18" customHeight="1">
      <c r="A35" s="8">
        <v>7</v>
      </c>
      <c r="B35" s="7" t="s">
        <v>10</v>
      </c>
      <c r="C35" s="26" t="s">
        <v>74</v>
      </c>
      <c r="D35" s="26"/>
      <c r="E35" s="25"/>
      <c r="F35" s="26"/>
      <c r="G35" s="26"/>
      <c r="H35" s="26"/>
      <c r="I35" s="26"/>
      <c r="J35" s="26"/>
      <c r="K35" s="10"/>
      <c r="L35" s="7"/>
    </row>
    <row r="36" spans="1:12" s="4" customFormat="1" ht="18" customHeight="1">
      <c r="A36" s="6"/>
      <c r="B36" s="7"/>
      <c r="C36" s="26" t="s">
        <v>303</v>
      </c>
      <c r="D36" s="26"/>
      <c r="E36" s="25"/>
      <c r="F36" s="26"/>
      <c r="G36" s="26"/>
      <c r="H36" s="26"/>
      <c r="I36" s="26"/>
      <c r="J36" s="26"/>
      <c r="K36" s="10"/>
      <c r="L36" s="7"/>
    </row>
    <row r="37" spans="1:12" s="4" customFormat="1" ht="18" customHeight="1">
      <c r="A37" s="6"/>
      <c r="B37" s="7"/>
      <c r="C37" s="28">
        <f>토공사!C4</f>
        <v>223.2</v>
      </c>
      <c r="D37" s="26" t="s">
        <v>4</v>
      </c>
      <c r="E37" s="25">
        <v>3</v>
      </c>
      <c r="F37" s="26" t="s">
        <v>11</v>
      </c>
      <c r="G37" s="26"/>
      <c r="H37" s="26">
        <f>C37*E37</f>
        <v>669.5999999999999</v>
      </c>
      <c r="I37" s="26" t="s">
        <v>7</v>
      </c>
      <c r="J37" s="26"/>
      <c r="K37" s="10"/>
      <c r="L37" s="7"/>
    </row>
    <row r="38" spans="1:12" s="4" customFormat="1" ht="18" customHeight="1">
      <c r="A38" s="6"/>
      <c r="B38" s="7"/>
      <c r="C38" s="26"/>
      <c r="D38" s="26"/>
      <c r="E38" s="25"/>
      <c r="F38" s="26"/>
      <c r="G38" s="26" t="s">
        <v>73</v>
      </c>
      <c r="H38" s="26">
        <f>SUM(H37:H37)</f>
        <v>669.5999999999999</v>
      </c>
      <c r="I38" s="26" t="s">
        <v>70</v>
      </c>
      <c r="J38" s="26"/>
      <c r="K38" s="10">
        <f>H38</f>
        <v>669.5999999999999</v>
      </c>
      <c r="L38" s="7" t="s">
        <v>7</v>
      </c>
    </row>
    <row r="39" spans="1:12" s="4" customFormat="1" ht="18" customHeight="1">
      <c r="A39" s="6"/>
      <c r="B39" s="7"/>
      <c r="C39" s="26"/>
      <c r="D39" s="26"/>
      <c r="E39" s="25"/>
      <c r="F39" s="26"/>
      <c r="G39" s="26"/>
      <c r="H39" s="26"/>
      <c r="I39" s="26"/>
      <c r="J39" s="26"/>
      <c r="K39" s="10"/>
      <c r="L39" s="7"/>
    </row>
    <row r="40" spans="1:12" s="4" customFormat="1" ht="18" customHeight="1">
      <c r="A40" s="14"/>
      <c r="B40" s="15"/>
      <c r="C40" s="16"/>
      <c r="D40" s="16"/>
      <c r="E40" s="17"/>
      <c r="F40" s="16"/>
      <c r="G40" s="16"/>
      <c r="H40" s="16"/>
      <c r="I40" s="16"/>
      <c r="J40" s="16"/>
      <c r="K40" s="18"/>
      <c r="L40" s="15"/>
    </row>
    <row r="41" spans="1:12" s="4" customFormat="1" ht="18" customHeight="1">
      <c r="A41" s="6">
        <v>8</v>
      </c>
      <c r="B41" s="7" t="s">
        <v>12</v>
      </c>
      <c r="C41" s="26">
        <v>10</v>
      </c>
      <c r="D41" s="26" t="s">
        <v>13</v>
      </c>
      <c r="E41" s="25"/>
      <c r="F41" s="26"/>
      <c r="G41" s="26"/>
      <c r="H41" s="26"/>
      <c r="I41" s="26"/>
      <c r="J41" s="26"/>
      <c r="K41" s="10"/>
      <c r="L41" s="7"/>
    </row>
    <row r="42" spans="1:12" s="4" customFormat="1" ht="18" customHeight="1">
      <c r="A42" s="6"/>
      <c r="B42" s="7"/>
      <c r="C42" s="26">
        <f>H38</f>
        <v>669.5999999999999</v>
      </c>
      <c r="D42" s="26" t="s">
        <v>14</v>
      </c>
      <c r="E42" s="25">
        <v>10</v>
      </c>
      <c r="F42" s="26" t="s">
        <v>15</v>
      </c>
      <c r="G42" s="26"/>
      <c r="H42" s="26">
        <f>C42/E42</f>
        <v>66.96</v>
      </c>
      <c r="I42" s="26" t="s">
        <v>9</v>
      </c>
      <c r="J42" s="26"/>
      <c r="K42" s="10">
        <f>H42</f>
        <v>66.96</v>
      </c>
      <c r="L42" s="7" t="s">
        <v>9</v>
      </c>
    </row>
    <row r="43" spans="1:12" s="4" customFormat="1" ht="18" customHeight="1">
      <c r="A43" s="6"/>
      <c r="B43" s="7"/>
      <c r="C43" s="26"/>
      <c r="D43" s="26"/>
      <c r="E43" s="25"/>
      <c r="F43" s="26"/>
      <c r="G43" s="26"/>
      <c r="H43" s="26"/>
      <c r="I43" s="26"/>
      <c r="J43" s="26"/>
      <c r="K43" s="10"/>
      <c r="L43" s="7"/>
    </row>
    <row r="44" spans="1:12" s="4" customFormat="1" ht="18" customHeight="1">
      <c r="A44" s="6">
        <v>9</v>
      </c>
      <c r="B44" s="7" t="s">
        <v>16</v>
      </c>
      <c r="C44" s="26"/>
      <c r="D44" s="26"/>
      <c r="E44" s="25"/>
      <c r="F44" s="26"/>
      <c r="G44" s="26"/>
      <c r="H44" s="26"/>
      <c r="I44" s="26"/>
      <c r="J44" s="26"/>
      <c r="K44" s="10"/>
      <c r="L44" s="7"/>
    </row>
    <row r="45" spans="1:12" s="4" customFormat="1" ht="18" customHeight="1">
      <c r="A45" s="6"/>
      <c r="B45" s="7"/>
      <c r="C45" s="25">
        <v>142</v>
      </c>
      <c r="D45" s="26" t="s">
        <v>37</v>
      </c>
      <c r="E45" s="25">
        <v>3</v>
      </c>
      <c r="F45" s="26" t="s">
        <v>11</v>
      </c>
      <c r="G45" s="26"/>
      <c r="H45" s="26">
        <f>C45*E45</f>
        <v>426</v>
      </c>
      <c r="I45" s="26" t="s">
        <v>9</v>
      </c>
      <c r="J45" s="26"/>
      <c r="K45" s="10"/>
      <c r="L45" s="7"/>
    </row>
    <row r="46" spans="1:12" s="4" customFormat="1" ht="18" customHeight="1">
      <c r="A46" s="6"/>
      <c r="B46" s="7"/>
      <c r="C46" s="26"/>
      <c r="D46" s="26"/>
      <c r="E46" s="25"/>
      <c r="F46" s="26"/>
      <c r="G46" s="26" t="s">
        <v>73</v>
      </c>
      <c r="H46" s="26">
        <f>SUM(H45:H45)</f>
        <v>426</v>
      </c>
      <c r="I46" s="26" t="s">
        <v>9</v>
      </c>
      <c r="J46" s="26"/>
      <c r="K46" s="10">
        <f>H46</f>
        <v>426</v>
      </c>
      <c r="L46" s="7" t="s">
        <v>9</v>
      </c>
    </row>
    <row r="47" spans="1:12" s="4" customFormat="1" ht="18" customHeight="1">
      <c r="A47" s="6"/>
      <c r="B47" s="7"/>
      <c r="C47" s="26"/>
      <c r="D47" s="26"/>
      <c r="E47" s="25"/>
      <c r="F47" s="26"/>
      <c r="G47" s="26"/>
      <c r="H47" s="26"/>
      <c r="I47" s="26"/>
      <c r="J47" s="26"/>
      <c r="K47" s="10"/>
      <c r="L47" s="7"/>
    </row>
    <row r="48" spans="1:12" s="4" customFormat="1" ht="18" customHeight="1">
      <c r="A48" s="6"/>
      <c r="B48" s="7"/>
      <c r="C48" s="26"/>
      <c r="D48" s="26"/>
      <c r="E48" s="25"/>
      <c r="F48" s="26"/>
      <c r="G48" s="26"/>
      <c r="H48" s="26"/>
      <c r="I48" s="26"/>
      <c r="J48" s="26"/>
      <c r="K48" s="10"/>
      <c r="L48" s="7"/>
    </row>
    <row r="49" spans="1:12" s="4" customFormat="1" ht="18" customHeight="1">
      <c r="A49" s="6">
        <v>10</v>
      </c>
      <c r="B49" s="7" t="s">
        <v>17</v>
      </c>
      <c r="C49" s="9" t="s">
        <v>38</v>
      </c>
      <c r="D49" s="9"/>
      <c r="E49" s="12"/>
      <c r="F49" s="9"/>
      <c r="G49" s="9"/>
      <c r="H49" s="9"/>
      <c r="I49" s="9"/>
      <c r="J49" s="9"/>
      <c r="K49" s="10"/>
      <c r="L49" s="7"/>
    </row>
    <row r="50" spans="1:12" s="4" customFormat="1" ht="18" customHeight="1">
      <c r="A50" s="6"/>
      <c r="B50" s="7"/>
      <c r="C50" s="9" t="s">
        <v>304</v>
      </c>
      <c r="D50" s="9"/>
      <c r="E50" s="12"/>
      <c r="F50" s="9"/>
      <c r="G50" s="9"/>
      <c r="H50" s="9"/>
      <c r="I50" s="9"/>
      <c r="J50" s="9"/>
      <c r="K50" s="10"/>
      <c r="L50" s="7"/>
    </row>
    <row r="51" spans="1:12" s="4" customFormat="1" ht="18" customHeight="1">
      <c r="A51" s="6"/>
      <c r="B51" s="7"/>
      <c r="C51" s="30" t="s">
        <v>18</v>
      </c>
      <c r="D51" s="30" t="s">
        <v>21</v>
      </c>
      <c r="E51" s="31" t="s">
        <v>19</v>
      </c>
      <c r="F51" s="31" t="s">
        <v>20</v>
      </c>
      <c r="G51" s="30" t="s">
        <v>22</v>
      </c>
      <c r="H51" s="30"/>
      <c r="I51" s="26"/>
      <c r="J51" s="26"/>
      <c r="K51" s="10"/>
      <c r="L51" s="7"/>
    </row>
    <row r="52" spans="1:12" s="4" customFormat="1" ht="18" customHeight="1">
      <c r="A52" s="6"/>
      <c r="B52" s="7"/>
      <c r="C52" s="26" t="s">
        <v>306</v>
      </c>
      <c r="D52" s="26">
        <v>3</v>
      </c>
      <c r="E52" s="26">
        <v>18</v>
      </c>
      <c r="F52" s="25">
        <v>45.7</v>
      </c>
      <c r="G52" s="25">
        <f>SUM(D52*E52*F52)</f>
        <v>2467.8</v>
      </c>
      <c r="H52" s="26"/>
      <c r="I52" s="26">
        <f>E52*F52</f>
        <v>822.6</v>
      </c>
      <c r="J52" s="26"/>
      <c r="K52" s="10"/>
      <c r="L52" s="7"/>
    </row>
    <row r="53" spans="1:12" s="4" customFormat="1" ht="18" customHeight="1">
      <c r="A53" s="6"/>
      <c r="B53" s="7"/>
      <c r="C53" s="30" t="s">
        <v>23</v>
      </c>
      <c r="D53" s="26"/>
      <c r="E53" s="25"/>
      <c r="F53" s="26"/>
      <c r="G53" s="29">
        <f>SUM(G52:G52)</f>
        <v>2467.8</v>
      </c>
      <c r="H53" s="26"/>
      <c r="I53" s="26">
        <f>SUM(I49:I52)</f>
        <v>822.6</v>
      </c>
      <c r="J53" s="26"/>
      <c r="K53" s="10"/>
      <c r="L53" s="7"/>
    </row>
    <row r="54" spans="1:12" s="4" customFormat="1" ht="18" customHeight="1">
      <c r="A54" s="6"/>
      <c r="B54" s="7"/>
      <c r="C54" s="30"/>
      <c r="D54" s="26"/>
      <c r="E54" s="25"/>
      <c r="F54" s="26"/>
      <c r="G54" s="40"/>
      <c r="H54" s="26"/>
      <c r="I54" s="26"/>
      <c r="J54" s="26"/>
      <c r="K54" s="10"/>
      <c r="L54" s="7"/>
    </row>
    <row r="55" spans="1:12" s="4" customFormat="1" ht="18" customHeight="1">
      <c r="A55" s="6"/>
      <c r="B55" s="7"/>
      <c r="C55" s="26" t="s">
        <v>24</v>
      </c>
      <c r="D55" s="26"/>
      <c r="E55" s="25"/>
      <c r="F55" s="26"/>
      <c r="G55" s="26"/>
      <c r="H55" s="26"/>
      <c r="I55" s="26"/>
      <c r="J55" s="26"/>
      <c r="K55" s="10"/>
      <c r="L55" s="7"/>
    </row>
    <row r="56" spans="1:12" s="4" customFormat="1" ht="18" customHeight="1">
      <c r="A56" s="6"/>
      <c r="B56" s="7"/>
      <c r="C56" s="30" t="s">
        <v>18</v>
      </c>
      <c r="D56" s="30" t="s">
        <v>21</v>
      </c>
      <c r="E56" s="31" t="s">
        <v>19</v>
      </c>
      <c r="F56" s="31" t="s">
        <v>20</v>
      </c>
      <c r="G56" s="30" t="s">
        <v>22</v>
      </c>
      <c r="H56" s="30"/>
      <c r="I56" s="26"/>
      <c r="J56" s="26"/>
      <c r="K56" s="10"/>
      <c r="L56" s="7"/>
    </row>
    <row r="57" spans="1:12" s="4" customFormat="1" ht="18" customHeight="1">
      <c r="A57" s="6"/>
      <c r="B57" s="7"/>
      <c r="C57" s="26" t="s">
        <v>25</v>
      </c>
      <c r="D57" s="26">
        <v>3</v>
      </c>
      <c r="E57" s="26">
        <v>1</v>
      </c>
      <c r="F57" s="25">
        <v>2.7</v>
      </c>
      <c r="G57" s="25">
        <f aca="true" t="shared" si="0" ref="G57:G62">SUM(D57*E57*F57)</f>
        <v>8.100000000000001</v>
      </c>
      <c r="H57" s="26"/>
      <c r="I57" s="26">
        <f aca="true" t="shared" si="1" ref="I57:I62">E57*F57</f>
        <v>2.7</v>
      </c>
      <c r="J57" s="26"/>
      <c r="K57" s="10"/>
      <c r="L57" s="7"/>
    </row>
    <row r="58" spans="1:12" s="4" customFormat="1" ht="18" customHeight="1">
      <c r="A58" s="6"/>
      <c r="B58" s="7"/>
      <c r="C58" s="26" t="s">
        <v>26</v>
      </c>
      <c r="D58" s="26">
        <v>3</v>
      </c>
      <c r="E58" s="26">
        <v>1</v>
      </c>
      <c r="F58" s="25">
        <v>6.24</v>
      </c>
      <c r="G58" s="25">
        <f t="shared" si="0"/>
        <v>18.72</v>
      </c>
      <c r="H58" s="26"/>
      <c r="I58" s="26">
        <f t="shared" si="1"/>
        <v>6.24</v>
      </c>
      <c r="J58" s="26"/>
      <c r="K58" s="10"/>
      <c r="L58" s="7"/>
    </row>
    <row r="59" spans="1:12" s="4" customFormat="1" ht="18" customHeight="1">
      <c r="A59" s="6"/>
      <c r="B59" s="7"/>
      <c r="C59" s="26" t="s">
        <v>27</v>
      </c>
      <c r="D59" s="26">
        <f>D58</f>
        <v>3</v>
      </c>
      <c r="E59" s="26">
        <v>2</v>
      </c>
      <c r="F59" s="25">
        <v>9.48</v>
      </c>
      <c r="G59" s="25">
        <f t="shared" si="0"/>
        <v>56.88</v>
      </c>
      <c r="H59" s="26"/>
      <c r="I59" s="26">
        <f t="shared" si="1"/>
        <v>18.96</v>
      </c>
      <c r="J59" s="26"/>
      <c r="K59" s="10"/>
      <c r="L59" s="7"/>
    </row>
    <row r="60" spans="1:12" s="4" customFormat="1" ht="18" customHeight="1">
      <c r="A60" s="6"/>
      <c r="B60" s="7"/>
      <c r="C60" s="26" t="s">
        <v>28</v>
      </c>
      <c r="D60" s="26">
        <f>D59</f>
        <v>3</v>
      </c>
      <c r="E60" s="26">
        <v>2</v>
      </c>
      <c r="F60" s="25">
        <v>13.01</v>
      </c>
      <c r="G60" s="25">
        <f t="shared" si="0"/>
        <v>78.06</v>
      </c>
      <c r="H60" s="26"/>
      <c r="I60" s="26">
        <f t="shared" si="1"/>
        <v>26.02</v>
      </c>
      <c r="J60" s="26"/>
      <c r="K60" s="10"/>
      <c r="L60" s="7"/>
    </row>
    <row r="61" spans="1:12" s="4" customFormat="1" ht="18" customHeight="1">
      <c r="A61" s="6"/>
      <c r="B61" s="7"/>
      <c r="C61" s="26" t="s">
        <v>29</v>
      </c>
      <c r="D61" s="26">
        <v>3</v>
      </c>
      <c r="E61" s="26">
        <v>2</v>
      </c>
      <c r="F61" s="25">
        <v>16.55</v>
      </c>
      <c r="G61" s="25">
        <f t="shared" si="0"/>
        <v>99.30000000000001</v>
      </c>
      <c r="H61" s="26"/>
      <c r="I61" s="26">
        <f t="shared" si="1"/>
        <v>33.1</v>
      </c>
      <c r="J61" s="26"/>
      <c r="K61" s="10"/>
      <c r="L61" s="7"/>
    </row>
    <row r="62" spans="1:12" s="4" customFormat="1" ht="18" customHeight="1">
      <c r="A62" s="6"/>
      <c r="B62" s="7"/>
      <c r="C62" s="26" t="s">
        <v>307</v>
      </c>
      <c r="D62" s="26">
        <f>D60</f>
        <v>3</v>
      </c>
      <c r="E62" s="26">
        <v>2</v>
      </c>
      <c r="F62" s="25">
        <v>19.25</v>
      </c>
      <c r="G62" s="25">
        <f t="shared" si="0"/>
        <v>115.5</v>
      </c>
      <c r="H62" s="26"/>
      <c r="I62" s="26">
        <f t="shared" si="1"/>
        <v>38.5</v>
      </c>
      <c r="J62" s="26"/>
      <c r="K62" s="10"/>
      <c r="L62" s="7"/>
    </row>
    <row r="63" spans="1:12" s="4" customFormat="1" ht="18" customHeight="1">
      <c r="A63" s="6"/>
      <c r="B63" s="7"/>
      <c r="C63" s="30" t="s">
        <v>23</v>
      </c>
      <c r="D63" s="26"/>
      <c r="E63" s="25"/>
      <c r="F63" s="26"/>
      <c r="G63" s="29">
        <f>SUM(G57:G62)</f>
        <v>376.56</v>
      </c>
      <c r="H63" s="26"/>
      <c r="I63" s="26">
        <f>SUM(I57:I62)</f>
        <v>125.52000000000001</v>
      </c>
      <c r="J63" s="26"/>
      <c r="K63" s="10"/>
      <c r="L63" s="7"/>
    </row>
    <row r="64" spans="1:12" s="4" customFormat="1" ht="18" customHeight="1">
      <c r="A64" s="6"/>
      <c r="B64" s="7"/>
      <c r="C64" s="30"/>
      <c r="D64" s="26"/>
      <c r="E64" s="25"/>
      <c r="F64" s="26"/>
      <c r="G64" s="40"/>
      <c r="H64" s="26"/>
      <c r="I64" s="26"/>
      <c r="J64" s="26"/>
      <c r="K64" s="10"/>
      <c r="L64" s="7"/>
    </row>
    <row r="65" spans="1:12" s="4" customFormat="1" ht="18" customHeight="1">
      <c r="A65" s="6"/>
      <c r="B65" s="7"/>
      <c r="C65" s="26" t="s">
        <v>108</v>
      </c>
      <c r="D65" s="26"/>
      <c r="E65" s="25"/>
      <c r="F65" s="26"/>
      <c r="G65" s="26"/>
      <c r="H65" s="26"/>
      <c r="I65" s="26"/>
      <c r="J65" s="26"/>
      <c r="K65" s="10"/>
      <c r="L65" s="7"/>
    </row>
    <row r="66" spans="1:12" s="4" customFormat="1" ht="18" customHeight="1">
      <c r="A66" s="6"/>
      <c r="B66" s="7"/>
      <c r="C66" s="30" t="s">
        <v>18</v>
      </c>
      <c r="D66" s="30" t="s">
        <v>21</v>
      </c>
      <c r="E66" s="31" t="s">
        <v>19</v>
      </c>
      <c r="F66" s="31" t="s">
        <v>20</v>
      </c>
      <c r="G66" s="30" t="s">
        <v>22</v>
      </c>
      <c r="H66" s="30"/>
      <c r="I66" s="26"/>
      <c r="J66" s="26"/>
      <c r="K66" s="10"/>
      <c r="L66" s="7"/>
    </row>
    <row r="67" spans="1:12" s="4" customFormat="1" ht="18" customHeight="1">
      <c r="A67" s="6"/>
      <c r="B67" s="7"/>
      <c r="C67" s="26" t="s">
        <v>25</v>
      </c>
      <c r="D67" s="26">
        <v>3</v>
      </c>
      <c r="E67" s="26">
        <v>1</v>
      </c>
      <c r="F67" s="25">
        <v>2.7</v>
      </c>
      <c r="G67" s="25">
        <f aca="true" t="shared" si="2" ref="G67:G72">SUM(D67*E67*F67)</f>
        <v>8.100000000000001</v>
      </c>
      <c r="H67" s="26"/>
      <c r="I67" s="26">
        <f aca="true" t="shared" si="3" ref="I67:I72">E67*F67</f>
        <v>2.7</v>
      </c>
      <c r="J67" s="26"/>
      <c r="K67" s="10"/>
      <c r="L67" s="7"/>
    </row>
    <row r="68" spans="1:12" s="4" customFormat="1" ht="18" customHeight="1">
      <c r="A68" s="6"/>
      <c r="B68" s="7"/>
      <c r="C68" s="26" t="s">
        <v>26</v>
      </c>
      <c r="D68" s="26">
        <v>3</v>
      </c>
      <c r="E68" s="26">
        <v>1</v>
      </c>
      <c r="F68" s="25">
        <v>6.24</v>
      </c>
      <c r="G68" s="25">
        <f t="shared" si="2"/>
        <v>18.72</v>
      </c>
      <c r="H68" s="26"/>
      <c r="I68" s="26">
        <f t="shared" si="3"/>
        <v>6.24</v>
      </c>
      <c r="J68" s="26"/>
      <c r="K68" s="10"/>
      <c r="L68" s="7"/>
    </row>
    <row r="69" spans="1:12" s="4" customFormat="1" ht="18" customHeight="1">
      <c r="A69" s="6"/>
      <c r="B69" s="7"/>
      <c r="C69" s="26" t="s">
        <v>27</v>
      </c>
      <c r="D69" s="26">
        <f>D68</f>
        <v>3</v>
      </c>
      <c r="E69" s="26">
        <v>2</v>
      </c>
      <c r="F69" s="25">
        <v>9.48</v>
      </c>
      <c r="G69" s="25">
        <f t="shared" si="2"/>
        <v>56.88</v>
      </c>
      <c r="H69" s="26"/>
      <c r="I69" s="26">
        <f t="shared" si="3"/>
        <v>18.96</v>
      </c>
      <c r="J69" s="26"/>
      <c r="K69" s="10"/>
      <c r="L69" s="7"/>
    </row>
    <row r="70" spans="1:12" s="4" customFormat="1" ht="18" customHeight="1">
      <c r="A70" s="6"/>
      <c r="B70" s="7"/>
      <c r="C70" s="26" t="s">
        <v>28</v>
      </c>
      <c r="D70" s="26">
        <f>D69</f>
        <v>3</v>
      </c>
      <c r="E70" s="26">
        <v>2</v>
      </c>
      <c r="F70" s="25">
        <v>13.01</v>
      </c>
      <c r="G70" s="25">
        <f t="shared" si="2"/>
        <v>78.06</v>
      </c>
      <c r="H70" s="26"/>
      <c r="I70" s="26">
        <f t="shared" si="3"/>
        <v>26.02</v>
      </c>
      <c r="J70" s="26"/>
      <c r="K70" s="10"/>
      <c r="L70" s="7"/>
    </row>
    <row r="71" spans="1:12" s="4" customFormat="1" ht="18" customHeight="1">
      <c r="A71" s="6"/>
      <c r="B71" s="7"/>
      <c r="C71" s="26" t="s">
        <v>29</v>
      </c>
      <c r="D71" s="26">
        <v>3</v>
      </c>
      <c r="E71" s="26">
        <v>2</v>
      </c>
      <c r="F71" s="25">
        <v>16.55</v>
      </c>
      <c r="G71" s="25">
        <f t="shared" si="2"/>
        <v>99.30000000000001</v>
      </c>
      <c r="H71" s="26"/>
      <c r="I71" s="26">
        <f t="shared" si="3"/>
        <v>33.1</v>
      </c>
      <c r="J71" s="26"/>
      <c r="K71" s="10"/>
      <c r="L71" s="7"/>
    </row>
    <row r="72" spans="1:12" s="4" customFormat="1" ht="18" customHeight="1">
      <c r="A72" s="6"/>
      <c r="B72" s="7"/>
      <c r="C72" s="26" t="s">
        <v>307</v>
      </c>
      <c r="D72" s="26">
        <f>D70</f>
        <v>3</v>
      </c>
      <c r="E72" s="26">
        <v>2</v>
      </c>
      <c r="F72" s="25">
        <v>20.08</v>
      </c>
      <c r="G72" s="25">
        <f t="shared" si="2"/>
        <v>120.47999999999999</v>
      </c>
      <c r="H72" s="26"/>
      <c r="I72" s="26">
        <f t="shared" si="3"/>
        <v>40.16</v>
      </c>
      <c r="J72" s="26"/>
      <c r="K72" s="10"/>
      <c r="L72" s="7"/>
    </row>
    <row r="73" spans="1:12" s="4" customFormat="1" ht="18" customHeight="1">
      <c r="A73" s="6"/>
      <c r="B73" s="7"/>
      <c r="C73" s="30" t="s">
        <v>23</v>
      </c>
      <c r="D73" s="26"/>
      <c r="E73" s="25"/>
      <c r="F73" s="26"/>
      <c r="G73" s="29">
        <f>SUM(G67:G72)</f>
        <v>381.53999999999996</v>
      </c>
      <c r="H73" s="26"/>
      <c r="I73" s="26">
        <f>SUM(I67:I72)</f>
        <v>127.18</v>
      </c>
      <c r="J73" s="26"/>
      <c r="K73" s="10"/>
      <c r="L73" s="7"/>
    </row>
    <row r="74" spans="1:12" s="4" customFormat="1" ht="18" customHeight="1">
      <c r="A74" s="6"/>
      <c r="B74" s="7"/>
      <c r="C74" s="30"/>
      <c r="D74" s="26"/>
      <c r="E74" s="25"/>
      <c r="F74" s="26"/>
      <c r="G74" s="40"/>
      <c r="H74" s="26"/>
      <c r="I74" s="26"/>
      <c r="J74" s="26"/>
      <c r="K74" s="10"/>
      <c r="L74" s="7"/>
    </row>
    <row r="75" spans="1:12" s="4" customFormat="1" ht="18" customHeight="1">
      <c r="A75" s="6"/>
      <c r="B75" s="7"/>
      <c r="C75" s="26" t="s">
        <v>109</v>
      </c>
      <c r="D75" s="26"/>
      <c r="E75" s="25"/>
      <c r="F75" s="26"/>
      <c r="G75" s="26"/>
      <c r="H75" s="26"/>
      <c r="I75" s="26"/>
      <c r="J75" s="26"/>
      <c r="K75" s="10"/>
      <c r="L75" s="7"/>
    </row>
    <row r="76" spans="1:12" s="4" customFormat="1" ht="18" customHeight="1">
      <c r="A76" s="6"/>
      <c r="B76" s="7"/>
      <c r="C76" s="30" t="s">
        <v>18</v>
      </c>
      <c r="D76" s="30" t="s">
        <v>21</v>
      </c>
      <c r="E76" s="31" t="s">
        <v>19</v>
      </c>
      <c r="F76" s="31" t="s">
        <v>20</v>
      </c>
      <c r="G76" s="30" t="s">
        <v>22</v>
      </c>
      <c r="H76" s="30"/>
      <c r="I76" s="26"/>
      <c r="J76" s="26"/>
      <c r="K76" s="10"/>
      <c r="L76" s="7"/>
    </row>
    <row r="77" spans="1:12" s="4" customFormat="1" ht="18" customHeight="1">
      <c r="A77" s="6"/>
      <c r="B77" s="7"/>
      <c r="C77" s="26" t="s">
        <v>25</v>
      </c>
      <c r="D77" s="26">
        <v>3</v>
      </c>
      <c r="E77" s="26">
        <v>1</v>
      </c>
      <c r="F77" s="25">
        <v>2.7</v>
      </c>
      <c r="G77" s="25">
        <f>SUM(D77*E77*F77)</f>
        <v>8.100000000000001</v>
      </c>
      <c r="H77" s="26"/>
      <c r="I77" s="26">
        <f>E77*F77</f>
        <v>2.7</v>
      </c>
      <c r="J77" s="26"/>
      <c r="K77" s="10"/>
      <c r="L77" s="7"/>
    </row>
    <row r="78" spans="1:12" s="4" customFormat="1" ht="18" customHeight="1">
      <c r="A78" s="14"/>
      <c r="B78" s="15"/>
      <c r="C78" s="16" t="s">
        <v>26</v>
      </c>
      <c r="D78" s="16">
        <v>2</v>
      </c>
      <c r="E78" s="16">
        <v>1</v>
      </c>
      <c r="F78" s="17">
        <v>6.24</v>
      </c>
      <c r="G78" s="17">
        <f>SUM(D78*E78*F78)</f>
        <v>12.48</v>
      </c>
      <c r="H78" s="16"/>
      <c r="I78" s="16"/>
      <c r="J78" s="16"/>
      <c r="K78" s="18"/>
      <c r="L78" s="15"/>
    </row>
    <row r="79" spans="1:12" s="4" customFormat="1" ht="18" customHeight="1">
      <c r="A79" s="6"/>
      <c r="B79" s="7"/>
      <c r="C79" s="26" t="s">
        <v>27</v>
      </c>
      <c r="D79" s="26">
        <f>D77</f>
        <v>3</v>
      </c>
      <c r="E79" s="26">
        <v>2</v>
      </c>
      <c r="F79" s="25">
        <v>9.475</v>
      </c>
      <c r="G79" s="25">
        <f>SUM(D79*E79*F79)</f>
        <v>56.849999999999994</v>
      </c>
      <c r="H79" s="26"/>
      <c r="I79" s="26">
        <f>E79*F79</f>
        <v>18.95</v>
      </c>
      <c r="J79" s="26"/>
      <c r="K79" s="10"/>
      <c r="L79" s="7"/>
    </row>
    <row r="80" spans="1:12" s="4" customFormat="1" ht="18" customHeight="1">
      <c r="A80" s="6"/>
      <c r="B80" s="7"/>
      <c r="C80" s="30" t="s">
        <v>23</v>
      </c>
      <c r="D80" s="26"/>
      <c r="E80" s="25"/>
      <c r="F80" s="26"/>
      <c r="G80" s="29">
        <f>SUM(G77:G79)</f>
        <v>77.42999999999999</v>
      </c>
      <c r="H80" s="26"/>
      <c r="I80" s="26">
        <f>SUM(I77:I79)</f>
        <v>21.65</v>
      </c>
      <c r="J80" s="26"/>
      <c r="K80" s="10"/>
      <c r="L80" s="7"/>
    </row>
    <row r="81" spans="1:12" s="4" customFormat="1" ht="18" customHeight="1">
      <c r="A81" s="6"/>
      <c r="B81" s="7"/>
      <c r="C81" s="30"/>
      <c r="D81" s="26"/>
      <c r="E81" s="25"/>
      <c r="F81" s="26"/>
      <c r="G81" s="40"/>
      <c r="H81" s="26"/>
      <c r="I81" s="26"/>
      <c r="J81" s="26"/>
      <c r="K81" s="10"/>
      <c r="L81" s="7"/>
    </row>
    <row r="82" spans="1:12" s="4" customFormat="1" ht="18" customHeight="1">
      <c r="A82" s="6"/>
      <c r="B82" s="7"/>
      <c r="C82" s="26" t="s">
        <v>110</v>
      </c>
      <c r="D82" s="26"/>
      <c r="E82" s="25"/>
      <c r="F82" s="26"/>
      <c r="G82" s="26"/>
      <c r="H82" s="26"/>
      <c r="I82" s="26"/>
      <c r="J82" s="26"/>
      <c r="K82" s="10"/>
      <c r="L82" s="7"/>
    </row>
    <row r="83" spans="1:12" s="4" customFormat="1" ht="18" customHeight="1">
      <c r="A83" s="6"/>
      <c r="B83" s="7"/>
      <c r="C83" s="30" t="s">
        <v>18</v>
      </c>
      <c r="D83" s="30" t="s">
        <v>21</v>
      </c>
      <c r="E83" s="31" t="s">
        <v>19</v>
      </c>
      <c r="F83" s="31" t="s">
        <v>20</v>
      </c>
      <c r="G83" s="30" t="s">
        <v>22</v>
      </c>
      <c r="H83" s="30"/>
      <c r="I83" s="26"/>
      <c r="J83" s="26"/>
      <c r="K83" s="10"/>
      <c r="L83" s="7"/>
    </row>
    <row r="84" spans="1:12" s="4" customFormat="1" ht="18" customHeight="1">
      <c r="A84" s="6"/>
      <c r="B84" s="7"/>
      <c r="C84" s="26" t="s">
        <v>248</v>
      </c>
      <c r="D84" s="26">
        <v>3</v>
      </c>
      <c r="E84" s="26">
        <v>1</v>
      </c>
      <c r="F84" s="25">
        <v>2.7</v>
      </c>
      <c r="G84" s="25">
        <f>SUM(D84*E84*F84)</f>
        <v>8.100000000000001</v>
      </c>
      <c r="H84" s="26"/>
      <c r="I84" s="26">
        <f>E84*F84</f>
        <v>2.7</v>
      </c>
      <c r="J84" s="26"/>
      <c r="K84" s="10"/>
      <c r="L84" s="7"/>
    </row>
    <row r="85" spans="1:12" s="4" customFormat="1" ht="18" customHeight="1">
      <c r="A85" s="6"/>
      <c r="B85" s="7"/>
      <c r="C85" s="26" t="s">
        <v>249</v>
      </c>
      <c r="D85" s="26">
        <f>D84</f>
        <v>3</v>
      </c>
      <c r="E85" s="26">
        <v>1</v>
      </c>
      <c r="F85" s="25">
        <v>6.24</v>
      </c>
      <c r="G85" s="25">
        <f>SUM(D85*E85*F85)</f>
        <v>18.72</v>
      </c>
      <c r="H85" s="26"/>
      <c r="I85" s="26">
        <f>E85*F85</f>
        <v>6.24</v>
      </c>
      <c r="J85" s="26"/>
      <c r="K85" s="10"/>
      <c r="L85" s="7"/>
    </row>
    <row r="86" spans="1:12" s="4" customFormat="1" ht="18" customHeight="1">
      <c r="A86" s="6"/>
      <c r="B86" s="7"/>
      <c r="C86" s="26" t="s">
        <v>27</v>
      </c>
      <c r="D86" s="26">
        <f>D85</f>
        <v>3</v>
      </c>
      <c r="E86" s="26">
        <v>2</v>
      </c>
      <c r="F86" s="25">
        <v>9.14</v>
      </c>
      <c r="G86" s="25">
        <f>SUM(D86*E86*F86)</f>
        <v>54.84</v>
      </c>
      <c r="H86" s="26"/>
      <c r="I86" s="26">
        <f>E86*F86</f>
        <v>18.28</v>
      </c>
      <c r="J86" s="26"/>
      <c r="K86" s="10"/>
      <c r="L86" s="7"/>
    </row>
    <row r="87" spans="1:12" s="4" customFormat="1" ht="18" customHeight="1">
      <c r="A87" s="6"/>
      <c r="B87" s="7"/>
      <c r="C87" s="30" t="s">
        <v>23</v>
      </c>
      <c r="D87" s="26"/>
      <c r="E87" s="25"/>
      <c r="F87" s="26"/>
      <c r="G87" s="29">
        <f>SUM(G84:G86)</f>
        <v>81.66</v>
      </c>
      <c r="H87" s="26"/>
      <c r="I87" s="26">
        <f>SUM(I82:I86)</f>
        <v>27.220000000000002</v>
      </c>
      <c r="J87" s="26"/>
      <c r="K87" s="10"/>
      <c r="L87" s="7"/>
    </row>
    <row r="88" spans="1:12" s="4" customFormat="1" ht="18" customHeight="1">
      <c r="A88" s="6"/>
      <c r="B88" s="7"/>
      <c r="C88" s="30"/>
      <c r="D88" s="26"/>
      <c r="E88" s="25"/>
      <c r="F88" s="26"/>
      <c r="G88" s="40"/>
      <c r="H88" s="26"/>
      <c r="I88" s="26"/>
      <c r="J88" s="26"/>
      <c r="K88" s="10"/>
      <c r="L88" s="7"/>
    </row>
    <row r="89" spans="1:12" s="4" customFormat="1" ht="18" customHeight="1">
      <c r="A89" s="6"/>
      <c r="B89" s="7"/>
      <c r="C89" s="26" t="s">
        <v>262</v>
      </c>
      <c r="D89" s="26"/>
      <c r="E89" s="25"/>
      <c r="F89" s="26"/>
      <c r="G89" s="26"/>
      <c r="H89" s="26"/>
      <c r="I89" s="26"/>
      <c r="J89" s="26"/>
      <c r="K89" s="10"/>
      <c r="L89" s="7"/>
    </row>
    <row r="90" spans="1:12" s="4" customFormat="1" ht="18" customHeight="1">
      <c r="A90" s="6"/>
      <c r="B90" s="7"/>
      <c r="C90" s="30" t="s">
        <v>18</v>
      </c>
      <c r="D90" s="30" t="s">
        <v>21</v>
      </c>
      <c r="E90" s="31" t="s">
        <v>19</v>
      </c>
      <c r="F90" s="31" t="s">
        <v>20</v>
      </c>
      <c r="G90" s="30" t="s">
        <v>22</v>
      </c>
      <c r="H90" s="30"/>
      <c r="I90" s="26"/>
      <c r="J90" s="26"/>
      <c r="K90" s="10"/>
      <c r="L90" s="7"/>
    </row>
    <row r="91" spans="1:12" s="4" customFormat="1" ht="18" customHeight="1">
      <c r="A91" s="6"/>
      <c r="B91" s="7"/>
      <c r="C91" s="26" t="s">
        <v>248</v>
      </c>
      <c r="D91" s="26">
        <v>3</v>
      </c>
      <c r="E91" s="26">
        <v>1</v>
      </c>
      <c r="F91" s="25">
        <v>2.7</v>
      </c>
      <c r="G91" s="25">
        <f>SUM(D91*E91*F91)</f>
        <v>8.100000000000001</v>
      </c>
      <c r="H91" s="26"/>
      <c r="I91" s="26">
        <f>E91*F91</f>
        <v>2.7</v>
      </c>
      <c r="J91" s="26"/>
      <c r="K91" s="10"/>
      <c r="L91" s="7"/>
    </row>
    <row r="92" spans="1:12" s="4" customFormat="1" ht="18" customHeight="1">
      <c r="A92" s="6"/>
      <c r="B92" s="7"/>
      <c r="C92" s="26" t="s">
        <v>26</v>
      </c>
      <c r="D92" s="26">
        <v>3</v>
      </c>
      <c r="E92" s="26">
        <v>1</v>
      </c>
      <c r="F92" s="25">
        <v>6.24</v>
      </c>
      <c r="G92" s="25">
        <f>SUM(D92*E92*F92)</f>
        <v>18.72</v>
      </c>
      <c r="H92" s="26"/>
      <c r="I92" s="26">
        <f>E92*F92</f>
        <v>6.24</v>
      </c>
      <c r="J92" s="26"/>
      <c r="K92" s="10"/>
      <c r="L92" s="7"/>
    </row>
    <row r="93" spans="1:12" s="4" customFormat="1" ht="18" customHeight="1">
      <c r="A93" s="6"/>
      <c r="B93" s="7"/>
      <c r="C93" s="30" t="s">
        <v>23</v>
      </c>
      <c r="D93" s="26"/>
      <c r="E93" s="25"/>
      <c r="F93" s="26"/>
      <c r="G93" s="29">
        <f>SUM(G91:G92)</f>
        <v>26.82</v>
      </c>
      <c r="H93" s="26"/>
      <c r="I93" s="26">
        <f>SUM(I89:I91)</f>
        <v>2.7</v>
      </c>
      <c r="J93" s="26"/>
      <c r="K93" s="10"/>
      <c r="L93" s="7"/>
    </row>
    <row r="94" spans="1:12" s="4" customFormat="1" ht="18" customHeight="1">
      <c r="A94" s="6"/>
      <c r="B94" s="7"/>
      <c r="C94" s="30"/>
      <c r="D94" s="26"/>
      <c r="E94" s="25"/>
      <c r="F94" s="26"/>
      <c r="G94" s="40"/>
      <c r="H94" s="26"/>
      <c r="I94" s="26"/>
      <c r="J94" s="26"/>
      <c r="K94" s="10"/>
      <c r="L94" s="7"/>
    </row>
    <row r="95" spans="1:12" s="4" customFormat="1" ht="18" customHeight="1">
      <c r="A95" s="6"/>
      <c r="B95" s="7"/>
      <c r="C95" s="30"/>
      <c r="D95" s="26"/>
      <c r="E95" s="25"/>
      <c r="F95" s="26"/>
      <c r="G95" s="40"/>
      <c r="H95" s="26"/>
      <c r="I95" s="26"/>
      <c r="J95" s="26"/>
      <c r="K95" s="10"/>
      <c r="L95" s="7"/>
    </row>
    <row r="96" spans="1:12" s="4" customFormat="1" ht="18" customHeight="1">
      <c r="A96" s="6"/>
      <c r="B96" s="7"/>
      <c r="C96" s="26" t="s">
        <v>261</v>
      </c>
      <c r="D96" s="26"/>
      <c r="E96" s="25"/>
      <c r="F96" s="26"/>
      <c r="G96" s="26"/>
      <c r="H96" s="26"/>
      <c r="I96" s="26"/>
      <c r="J96" s="26"/>
      <c r="K96" s="10"/>
      <c r="L96" s="7"/>
    </row>
    <row r="97" spans="1:12" s="4" customFormat="1" ht="18" customHeight="1">
      <c r="A97" s="6"/>
      <c r="B97" s="7"/>
      <c r="C97" s="30" t="s">
        <v>18</v>
      </c>
      <c r="D97" s="30" t="s">
        <v>21</v>
      </c>
      <c r="E97" s="31" t="s">
        <v>19</v>
      </c>
      <c r="F97" s="31" t="s">
        <v>20</v>
      </c>
      <c r="G97" s="30" t="s">
        <v>22</v>
      </c>
      <c r="H97" s="30"/>
      <c r="I97" s="26"/>
      <c r="J97" s="26"/>
      <c r="K97" s="10"/>
      <c r="L97" s="7"/>
    </row>
    <row r="98" spans="1:12" s="4" customFormat="1" ht="18" customHeight="1">
      <c r="A98" s="6"/>
      <c r="B98" s="7"/>
      <c r="C98" s="26" t="s">
        <v>248</v>
      </c>
      <c r="D98" s="26">
        <v>3</v>
      </c>
      <c r="E98" s="26">
        <v>1</v>
      </c>
      <c r="F98" s="25">
        <v>2.7</v>
      </c>
      <c r="G98" s="25">
        <f>SUM(D98*E98*F98)</f>
        <v>8.100000000000001</v>
      </c>
      <c r="H98" s="26"/>
      <c r="I98" s="26">
        <f>E98*F98</f>
        <v>2.7</v>
      </c>
      <c r="J98" s="26"/>
      <c r="K98" s="10"/>
      <c r="L98" s="7"/>
    </row>
    <row r="99" spans="1:12" s="4" customFormat="1" ht="18" customHeight="1">
      <c r="A99" s="6"/>
      <c r="B99" s="7"/>
      <c r="C99" s="26" t="s">
        <v>26</v>
      </c>
      <c r="D99" s="26">
        <v>3</v>
      </c>
      <c r="E99" s="26">
        <v>1</v>
      </c>
      <c r="F99" s="25">
        <v>6.24</v>
      </c>
      <c r="G99" s="25">
        <f>SUM(D99*E99*F99)</f>
        <v>18.72</v>
      </c>
      <c r="H99" s="26"/>
      <c r="I99" s="26">
        <f>E99*F99</f>
        <v>6.24</v>
      </c>
      <c r="J99" s="26"/>
      <c r="K99" s="10"/>
      <c r="L99" s="7"/>
    </row>
    <row r="100" spans="1:12" s="4" customFormat="1" ht="18" customHeight="1">
      <c r="A100" s="6"/>
      <c r="B100" s="7"/>
      <c r="C100" s="30" t="s">
        <v>23</v>
      </c>
      <c r="D100" s="26"/>
      <c r="E100" s="25"/>
      <c r="F100" s="26"/>
      <c r="G100" s="29">
        <f>SUM(G98:G99)</f>
        <v>26.82</v>
      </c>
      <c r="H100" s="26"/>
      <c r="I100" s="26">
        <f>SUM(I96:I98)</f>
        <v>2.7</v>
      </c>
      <c r="J100" s="26"/>
      <c r="K100" s="10"/>
      <c r="L100" s="7"/>
    </row>
    <row r="101" spans="1:12" s="4" customFormat="1" ht="18" customHeight="1">
      <c r="A101" s="6"/>
      <c r="B101" s="7"/>
      <c r="C101" s="26"/>
      <c r="D101" s="26"/>
      <c r="E101" s="25"/>
      <c r="F101" s="26"/>
      <c r="G101" s="40"/>
      <c r="H101" s="26"/>
      <c r="I101" s="26"/>
      <c r="J101" s="26"/>
      <c r="K101" s="10"/>
      <c r="L101" s="7"/>
    </row>
    <row r="102" spans="1:12" s="4" customFormat="1" ht="18" customHeight="1">
      <c r="A102" s="6"/>
      <c r="B102" s="7"/>
      <c r="C102" s="26" t="s">
        <v>30</v>
      </c>
      <c r="D102" s="25">
        <f>SUM(G53+G63+G73+G80+G87+G93+G100)</f>
        <v>3438.63</v>
      </c>
      <c r="E102" s="26" t="s">
        <v>31</v>
      </c>
      <c r="F102" s="26"/>
      <c r="G102" s="26"/>
      <c r="H102" s="26"/>
      <c r="I102" s="26"/>
      <c r="J102" s="26"/>
      <c r="K102" s="10">
        <f>D102</f>
        <v>3438.63</v>
      </c>
      <c r="L102" s="7" t="s">
        <v>7</v>
      </c>
    </row>
    <row r="103" spans="1:12" s="4" customFormat="1" ht="18" customHeight="1">
      <c r="A103" s="6"/>
      <c r="B103" s="7"/>
      <c r="C103" s="26"/>
      <c r="D103" s="26"/>
      <c r="E103" s="88"/>
      <c r="F103" s="26"/>
      <c r="G103" s="25"/>
      <c r="H103" s="26"/>
      <c r="I103" s="25"/>
      <c r="J103" s="26"/>
      <c r="K103" s="10"/>
      <c r="L103" s="7"/>
    </row>
    <row r="104" spans="1:12" s="4" customFormat="1" ht="18" customHeight="1">
      <c r="A104" s="6">
        <v>11</v>
      </c>
      <c r="B104" s="7" t="s">
        <v>32</v>
      </c>
      <c r="C104" s="9">
        <v>10</v>
      </c>
      <c r="D104" s="9" t="s">
        <v>33</v>
      </c>
      <c r="E104" s="9"/>
      <c r="F104" s="9"/>
      <c r="G104" s="9"/>
      <c r="H104" s="9"/>
      <c r="I104" s="9"/>
      <c r="J104" s="9"/>
      <c r="K104" s="10"/>
      <c r="L104" s="7"/>
    </row>
    <row r="105" spans="1:13" s="4" customFormat="1" ht="18" customHeight="1">
      <c r="A105" s="6"/>
      <c r="B105" s="7"/>
      <c r="C105" s="26">
        <f>D102</f>
        <v>3438.63</v>
      </c>
      <c r="D105" s="26" t="s">
        <v>34</v>
      </c>
      <c r="E105" s="26">
        <v>10</v>
      </c>
      <c r="F105" s="26" t="s">
        <v>35</v>
      </c>
      <c r="G105" s="26">
        <f>C105/E105</f>
        <v>343.863</v>
      </c>
      <c r="H105" s="26" t="s">
        <v>9</v>
      </c>
      <c r="I105" s="26"/>
      <c r="J105" s="26"/>
      <c r="K105" s="10">
        <f>G105</f>
        <v>343.863</v>
      </c>
      <c r="L105" s="7" t="s">
        <v>9</v>
      </c>
      <c r="M105" s="24"/>
    </row>
    <row r="106" spans="1:13" s="4" customFormat="1" ht="18" customHeight="1">
      <c r="A106" s="6"/>
      <c r="B106" s="7"/>
      <c r="C106" s="26"/>
      <c r="D106" s="26"/>
      <c r="E106" s="26"/>
      <c r="F106" s="26"/>
      <c r="G106" s="26"/>
      <c r="H106" s="26"/>
      <c r="I106" s="26"/>
      <c r="J106" s="26"/>
      <c r="K106" s="10"/>
      <c r="L106" s="7"/>
      <c r="M106" s="24"/>
    </row>
    <row r="107" spans="1:13" s="4" customFormat="1" ht="18" customHeight="1">
      <c r="A107" s="6"/>
      <c r="B107" s="7"/>
      <c r="C107" s="26"/>
      <c r="D107" s="26"/>
      <c r="E107" s="26"/>
      <c r="F107" s="26"/>
      <c r="G107" s="26"/>
      <c r="H107" s="26"/>
      <c r="I107" s="26"/>
      <c r="J107" s="26"/>
      <c r="K107" s="10"/>
      <c r="L107" s="7"/>
      <c r="M107" s="24"/>
    </row>
    <row r="108" spans="1:12" s="4" customFormat="1" ht="18" customHeight="1">
      <c r="A108" s="6">
        <v>12</v>
      </c>
      <c r="B108" s="7" t="s">
        <v>311</v>
      </c>
      <c r="C108" s="26"/>
      <c r="D108" s="26" t="s">
        <v>312</v>
      </c>
      <c r="E108" s="26"/>
      <c r="F108" s="26"/>
      <c r="G108" s="26"/>
      <c r="H108" s="26"/>
      <c r="I108" s="26"/>
      <c r="J108" s="26"/>
      <c r="K108" s="10"/>
      <c r="L108" s="7"/>
    </row>
    <row r="109" spans="1:12" s="4" customFormat="1" ht="18" customHeight="1">
      <c r="A109" s="6"/>
      <c r="B109" s="7"/>
      <c r="C109" s="26">
        <v>31</v>
      </c>
      <c r="D109" s="26" t="s">
        <v>313</v>
      </c>
      <c r="E109" s="28">
        <v>2.5</v>
      </c>
      <c r="F109" s="26" t="s">
        <v>314</v>
      </c>
      <c r="G109" s="26"/>
      <c r="H109" s="26">
        <f>C109*E109</f>
        <v>77.5</v>
      </c>
      <c r="I109" s="26" t="s">
        <v>315</v>
      </c>
      <c r="J109" s="26"/>
      <c r="K109" s="10"/>
      <c r="L109" s="7"/>
    </row>
    <row r="110" spans="1:12" s="4" customFormat="1" ht="18" customHeight="1">
      <c r="A110" s="6"/>
      <c r="B110" s="7"/>
      <c r="C110" s="9">
        <f>H109</f>
        <v>77.5</v>
      </c>
      <c r="D110" s="9" t="s">
        <v>316</v>
      </c>
      <c r="E110" s="9">
        <v>3</v>
      </c>
      <c r="F110" s="9" t="s">
        <v>317</v>
      </c>
      <c r="G110" s="9"/>
      <c r="H110" s="9">
        <f>C110*E110</f>
        <v>232.5</v>
      </c>
      <c r="I110" s="9" t="s">
        <v>315</v>
      </c>
      <c r="J110" s="9"/>
      <c r="K110" s="10"/>
      <c r="L110" s="7"/>
    </row>
    <row r="111" spans="1:12" s="4" customFormat="1" ht="18" customHeight="1">
      <c r="A111" s="6"/>
      <c r="B111" s="7"/>
      <c r="C111" s="9"/>
      <c r="D111" s="9"/>
      <c r="E111" s="9"/>
      <c r="F111" s="9"/>
      <c r="G111" s="9" t="s">
        <v>318</v>
      </c>
      <c r="H111" s="9">
        <f>H110</f>
        <v>232.5</v>
      </c>
      <c r="I111" s="9" t="s">
        <v>7</v>
      </c>
      <c r="J111" s="9"/>
      <c r="K111" s="10">
        <f>H111</f>
        <v>232.5</v>
      </c>
      <c r="L111" s="7" t="s">
        <v>7</v>
      </c>
    </row>
    <row r="112" spans="1:13" s="4" customFormat="1" ht="18" customHeight="1">
      <c r="A112" s="6"/>
      <c r="B112" s="7"/>
      <c r="C112" s="26"/>
      <c r="D112" s="26"/>
      <c r="E112" s="26"/>
      <c r="F112" s="26"/>
      <c r="G112" s="26"/>
      <c r="H112" s="26"/>
      <c r="I112" s="26"/>
      <c r="J112" s="26"/>
      <c r="K112" s="10"/>
      <c r="L112" s="7"/>
      <c r="M112" s="24"/>
    </row>
    <row r="113" spans="1:12" s="4" customFormat="1" ht="18" customHeight="1">
      <c r="A113" s="6"/>
      <c r="B113" s="7"/>
      <c r="C113" s="9"/>
      <c r="D113" s="9"/>
      <c r="E113" s="9"/>
      <c r="F113" s="9"/>
      <c r="G113" s="9"/>
      <c r="H113" s="9"/>
      <c r="I113" s="9"/>
      <c r="J113" s="9"/>
      <c r="K113" s="10"/>
      <c r="L113" s="7"/>
    </row>
    <row r="114" spans="1:12" s="4" customFormat="1" ht="18" customHeight="1">
      <c r="A114" s="6">
        <v>13</v>
      </c>
      <c r="B114" s="7" t="s">
        <v>111</v>
      </c>
      <c r="C114" s="69" t="s">
        <v>175</v>
      </c>
      <c r="D114" s="9"/>
      <c r="E114" s="9"/>
      <c r="F114" s="9"/>
      <c r="G114" s="9"/>
      <c r="H114" s="9"/>
      <c r="I114" s="9"/>
      <c r="J114" s="9"/>
      <c r="K114" s="10"/>
      <c r="L114" s="7"/>
    </row>
    <row r="115" spans="1:12" s="4" customFormat="1" ht="18" customHeight="1">
      <c r="A115" s="6"/>
      <c r="B115" s="7"/>
      <c r="C115" s="30" t="s">
        <v>18</v>
      </c>
      <c r="D115" s="30" t="s">
        <v>21</v>
      </c>
      <c r="E115" s="31" t="s">
        <v>19</v>
      </c>
      <c r="F115" s="31" t="s">
        <v>20</v>
      </c>
      <c r="G115" s="30" t="s">
        <v>22</v>
      </c>
      <c r="H115" s="26"/>
      <c r="I115" s="26"/>
      <c r="J115" s="26"/>
      <c r="K115" s="10"/>
      <c r="L115" s="7"/>
    </row>
    <row r="116" spans="1:12" s="4" customFormat="1" ht="18" customHeight="1">
      <c r="A116" s="14"/>
      <c r="B116" s="15"/>
      <c r="C116" s="157" t="s">
        <v>308</v>
      </c>
      <c r="D116" s="158">
        <v>3</v>
      </c>
      <c r="E116" s="158">
        <v>7</v>
      </c>
      <c r="F116" s="159">
        <v>41.9</v>
      </c>
      <c r="G116" s="17">
        <f aca="true" t="shared" si="4" ref="G116:G124">SUM(D116*E116*F116)</f>
        <v>879.9</v>
      </c>
      <c r="H116" s="16"/>
      <c r="I116" s="16">
        <f aca="true" t="shared" si="5" ref="I116:I124">E116*F116</f>
        <v>293.3</v>
      </c>
      <c r="J116" s="16"/>
      <c r="K116" s="18"/>
      <c r="L116" s="15"/>
    </row>
    <row r="117" spans="1:12" s="4" customFormat="1" ht="18" customHeight="1">
      <c r="A117" s="6"/>
      <c r="B117" s="7"/>
      <c r="C117" s="26" t="s">
        <v>160</v>
      </c>
      <c r="D117" s="26">
        <v>3</v>
      </c>
      <c r="E117" s="26">
        <v>1</v>
      </c>
      <c r="F117" s="25">
        <v>10.57</v>
      </c>
      <c r="G117" s="25">
        <f t="shared" si="4"/>
        <v>31.71</v>
      </c>
      <c r="H117" s="26"/>
      <c r="I117" s="26">
        <f t="shared" si="5"/>
        <v>10.57</v>
      </c>
      <c r="J117" s="26"/>
      <c r="K117" s="10"/>
      <c r="L117" s="7"/>
    </row>
    <row r="118" spans="1:12" s="4" customFormat="1" ht="18" customHeight="1">
      <c r="A118" s="6"/>
      <c r="B118" s="7"/>
      <c r="C118" s="26" t="s">
        <v>161</v>
      </c>
      <c r="D118" s="26">
        <v>3</v>
      </c>
      <c r="E118" s="26">
        <v>2</v>
      </c>
      <c r="F118" s="25">
        <v>5.67</v>
      </c>
      <c r="G118" s="25">
        <f t="shared" si="4"/>
        <v>34.019999999999996</v>
      </c>
      <c r="H118" s="26"/>
      <c r="I118" s="26">
        <f t="shared" si="5"/>
        <v>11.34</v>
      </c>
      <c r="J118" s="26"/>
      <c r="K118" s="10"/>
      <c r="L118" s="7"/>
    </row>
    <row r="119" spans="1:12" s="4" customFormat="1" ht="18" customHeight="1">
      <c r="A119" s="6"/>
      <c r="B119" s="7"/>
      <c r="C119" s="26" t="s">
        <v>162</v>
      </c>
      <c r="D119" s="26">
        <v>3</v>
      </c>
      <c r="E119" s="26">
        <v>1</v>
      </c>
      <c r="F119" s="25">
        <v>10.99</v>
      </c>
      <c r="G119" s="25">
        <f t="shared" si="4"/>
        <v>32.97</v>
      </c>
      <c r="H119" s="26"/>
      <c r="I119" s="26">
        <f t="shared" si="5"/>
        <v>10.99</v>
      </c>
      <c r="J119" s="26"/>
      <c r="K119" s="10"/>
      <c r="L119" s="7"/>
    </row>
    <row r="120" spans="1:12" s="4" customFormat="1" ht="18" customHeight="1">
      <c r="A120" s="6"/>
      <c r="B120" s="7"/>
      <c r="C120" s="26" t="s">
        <v>163</v>
      </c>
      <c r="D120" s="26">
        <v>3</v>
      </c>
      <c r="E120" s="26">
        <v>2</v>
      </c>
      <c r="F120" s="25">
        <v>6.09</v>
      </c>
      <c r="G120" s="25">
        <f t="shared" si="4"/>
        <v>36.54</v>
      </c>
      <c r="H120" s="26"/>
      <c r="I120" s="26">
        <f t="shared" si="5"/>
        <v>12.18</v>
      </c>
      <c r="J120" s="26"/>
      <c r="K120" s="10"/>
      <c r="L120" s="7"/>
    </row>
    <row r="121" spans="1:12" s="4" customFormat="1" ht="18" customHeight="1">
      <c r="A121" s="6"/>
      <c r="B121" s="7"/>
      <c r="C121" s="26" t="s">
        <v>164</v>
      </c>
      <c r="D121" s="26">
        <v>3</v>
      </c>
      <c r="E121" s="26">
        <v>1</v>
      </c>
      <c r="F121" s="25">
        <v>5.49</v>
      </c>
      <c r="G121" s="25">
        <f t="shared" si="4"/>
        <v>16.47</v>
      </c>
      <c r="H121" s="26"/>
      <c r="I121" s="26">
        <f t="shared" si="5"/>
        <v>5.49</v>
      </c>
      <c r="J121" s="26"/>
      <c r="K121" s="10"/>
      <c r="L121" s="7"/>
    </row>
    <row r="122" spans="1:12" s="4" customFormat="1" ht="18" customHeight="1">
      <c r="A122" s="6"/>
      <c r="B122" s="7"/>
      <c r="C122" s="26" t="s">
        <v>165</v>
      </c>
      <c r="D122" s="26">
        <v>3</v>
      </c>
      <c r="E122" s="26">
        <v>1</v>
      </c>
      <c r="F122" s="25">
        <v>5.52</v>
      </c>
      <c r="G122" s="25">
        <f t="shared" si="4"/>
        <v>16.56</v>
      </c>
      <c r="H122" s="26"/>
      <c r="I122" s="26">
        <f t="shared" si="5"/>
        <v>5.52</v>
      </c>
      <c r="J122" s="26"/>
      <c r="K122" s="10"/>
      <c r="L122" s="7"/>
    </row>
    <row r="123" spans="1:12" s="4" customFormat="1" ht="18" customHeight="1">
      <c r="A123" s="6"/>
      <c r="B123" s="7"/>
      <c r="C123" s="26" t="s">
        <v>309</v>
      </c>
      <c r="D123" s="26">
        <v>3</v>
      </c>
      <c r="E123" s="26">
        <v>1</v>
      </c>
      <c r="F123" s="25">
        <v>3.62</v>
      </c>
      <c r="G123" s="25">
        <f t="shared" si="4"/>
        <v>10.86</v>
      </c>
      <c r="H123" s="26"/>
      <c r="I123" s="26">
        <f t="shared" si="5"/>
        <v>3.62</v>
      </c>
      <c r="J123" s="26"/>
      <c r="K123" s="10"/>
      <c r="L123" s="7"/>
    </row>
    <row r="124" spans="1:12" s="4" customFormat="1" ht="18" customHeight="1">
      <c r="A124" s="6"/>
      <c r="B124" s="7"/>
      <c r="C124" s="26" t="s">
        <v>263</v>
      </c>
      <c r="D124" s="26">
        <v>3</v>
      </c>
      <c r="E124" s="26">
        <v>1</v>
      </c>
      <c r="F124" s="25">
        <v>3.62</v>
      </c>
      <c r="G124" s="25">
        <f t="shared" si="4"/>
        <v>10.86</v>
      </c>
      <c r="H124" s="26"/>
      <c r="I124" s="26">
        <f t="shared" si="5"/>
        <v>3.62</v>
      </c>
      <c r="J124" s="26"/>
      <c r="K124" s="10"/>
      <c r="L124" s="7"/>
    </row>
    <row r="125" spans="1:12" s="4" customFormat="1" ht="18" customHeight="1">
      <c r="A125" s="6"/>
      <c r="B125" s="7"/>
      <c r="C125" s="30" t="s">
        <v>210</v>
      </c>
      <c r="D125" s="26"/>
      <c r="E125" s="25"/>
      <c r="F125" s="26"/>
      <c r="G125" s="29">
        <f>SUM(G116:G124)</f>
        <v>1069.8899999999996</v>
      </c>
      <c r="H125" s="26"/>
      <c r="I125" s="26">
        <f>SUM(I117:I124)</f>
        <v>63.33</v>
      </c>
      <c r="J125" s="26"/>
      <c r="K125" s="10"/>
      <c r="L125" s="7"/>
    </row>
    <row r="126" spans="1:12" s="4" customFormat="1" ht="18" customHeight="1">
      <c r="A126" s="6"/>
      <c r="B126" s="7"/>
      <c r="C126" s="26"/>
      <c r="D126" s="26"/>
      <c r="E126" s="88"/>
      <c r="F126" s="26"/>
      <c r="G126" s="31" t="s">
        <v>73</v>
      </c>
      <c r="H126" s="26">
        <f>G125</f>
        <v>1069.8899999999996</v>
      </c>
      <c r="I126" s="25" t="s">
        <v>70</v>
      </c>
      <c r="J126" s="26"/>
      <c r="K126" s="10">
        <f>H126</f>
        <v>1069.8899999999996</v>
      </c>
      <c r="L126" s="86" t="str">
        <f>I126</f>
        <v>M</v>
      </c>
    </row>
    <row r="127" spans="1:12" s="4" customFormat="1" ht="18" customHeight="1">
      <c r="A127" s="6"/>
      <c r="B127" s="7"/>
      <c r="C127" s="26"/>
      <c r="D127" s="26"/>
      <c r="E127" s="88"/>
      <c r="F127" s="26"/>
      <c r="G127" s="25"/>
      <c r="H127" s="26"/>
      <c r="I127" s="25"/>
      <c r="J127" s="26"/>
      <c r="K127" s="10"/>
      <c r="L127" s="7"/>
    </row>
    <row r="128" spans="1:12" s="4" customFormat="1" ht="18" customHeight="1">
      <c r="A128" s="6"/>
      <c r="B128" s="7"/>
      <c r="C128" s="26"/>
      <c r="D128" s="26"/>
      <c r="E128" s="88"/>
      <c r="F128" s="26"/>
      <c r="G128" s="25"/>
      <c r="H128" s="26"/>
      <c r="I128" s="25"/>
      <c r="J128" s="26"/>
      <c r="K128" s="10"/>
      <c r="L128" s="7"/>
    </row>
    <row r="129" spans="1:12" s="4" customFormat="1" ht="18" customHeight="1">
      <c r="A129" s="6">
        <v>14</v>
      </c>
      <c r="B129" s="7" t="s">
        <v>166</v>
      </c>
      <c r="C129" s="25">
        <v>142</v>
      </c>
      <c r="D129" s="26" t="s">
        <v>37</v>
      </c>
      <c r="E129" s="25">
        <v>3</v>
      </c>
      <c r="F129" s="26" t="s">
        <v>11</v>
      </c>
      <c r="G129" s="26"/>
      <c r="H129" s="26">
        <f>C129*E129</f>
        <v>426</v>
      </c>
      <c r="I129" s="26" t="s">
        <v>9</v>
      </c>
      <c r="J129" s="26"/>
      <c r="K129" s="10"/>
      <c r="L129" s="7"/>
    </row>
    <row r="130" spans="1:12" s="4" customFormat="1" ht="18" customHeight="1">
      <c r="A130" s="6"/>
      <c r="B130" s="7"/>
      <c r="C130" s="26"/>
      <c r="D130" s="26"/>
      <c r="E130" s="25"/>
      <c r="F130" s="26"/>
      <c r="G130" s="26" t="s">
        <v>73</v>
      </c>
      <c r="H130" s="26">
        <f>SUM(H129:H129)</f>
        <v>426</v>
      </c>
      <c r="I130" s="26" t="s">
        <v>9</v>
      </c>
      <c r="J130" s="26"/>
      <c r="K130" s="10">
        <f>H130</f>
        <v>426</v>
      </c>
      <c r="L130" s="7" t="s">
        <v>9</v>
      </c>
    </row>
    <row r="131" spans="1:12" s="4" customFormat="1" ht="18" customHeight="1">
      <c r="A131" s="6"/>
      <c r="B131" s="7"/>
      <c r="C131" s="9"/>
      <c r="D131" s="9"/>
      <c r="E131" s="22"/>
      <c r="F131" s="9"/>
      <c r="G131" s="12"/>
      <c r="H131" s="9"/>
      <c r="I131" s="12"/>
      <c r="J131" s="9"/>
      <c r="K131" s="10"/>
      <c r="L131" s="7"/>
    </row>
    <row r="132" spans="1:12" s="4" customFormat="1" ht="18" customHeight="1">
      <c r="A132" s="6">
        <v>15</v>
      </c>
      <c r="B132" s="7" t="s">
        <v>167</v>
      </c>
      <c r="C132" s="9"/>
      <c r="D132" s="9"/>
      <c r="E132" s="22"/>
      <c r="F132" s="9"/>
      <c r="G132" s="12"/>
      <c r="H132" s="9"/>
      <c r="I132" s="12"/>
      <c r="J132" s="9"/>
      <c r="K132" s="10"/>
      <c r="L132" s="7"/>
    </row>
    <row r="133" spans="1:12" s="4" customFormat="1" ht="18" customHeight="1">
      <c r="A133" s="6"/>
      <c r="B133" s="7"/>
      <c r="C133" s="9" t="s">
        <v>250</v>
      </c>
      <c r="D133" s="9"/>
      <c r="E133" s="22"/>
      <c r="F133" s="9"/>
      <c r="G133" s="12"/>
      <c r="H133" s="9"/>
      <c r="I133" s="12"/>
      <c r="J133" s="9"/>
      <c r="K133" s="10"/>
      <c r="L133" s="7"/>
    </row>
    <row r="134" spans="1:12" s="4" customFormat="1" ht="18" customHeight="1">
      <c r="A134" s="6"/>
      <c r="B134" s="7"/>
      <c r="C134" s="9">
        <v>76</v>
      </c>
      <c r="D134" s="9" t="s">
        <v>168</v>
      </c>
      <c r="E134" s="9">
        <v>1</v>
      </c>
      <c r="F134" s="9" t="s">
        <v>169</v>
      </c>
      <c r="G134" s="12"/>
      <c r="H134" s="9">
        <f>C134*E134</f>
        <v>76</v>
      </c>
      <c r="I134" s="12" t="s">
        <v>9</v>
      </c>
      <c r="J134" s="9"/>
      <c r="K134" s="10"/>
      <c r="L134" s="7"/>
    </row>
    <row r="135" spans="1:12" s="4" customFormat="1" ht="18" customHeight="1">
      <c r="A135" s="6"/>
      <c r="B135" s="7"/>
      <c r="C135" s="9">
        <f>H134</f>
        <v>76</v>
      </c>
      <c r="D135" s="9" t="s">
        <v>37</v>
      </c>
      <c r="E135" s="9">
        <v>3</v>
      </c>
      <c r="F135" s="9" t="s">
        <v>170</v>
      </c>
      <c r="G135" s="12"/>
      <c r="H135" s="9">
        <f>C135*E135</f>
        <v>228</v>
      </c>
      <c r="I135" s="12" t="s">
        <v>171</v>
      </c>
      <c r="J135" s="9"/>
      <c r="K135" s="10">
        <f>H135</f>
        <v>228</v>
      </c>
      <c r="L135" s="86" t="str">
        <f>I135</f>
        <v>EA</v>
      </c>
    </row>
    <row r="136" spans="1:12" s="4" customFormat="1" ht="18" customHeight="1">
      <c r="A136" s="6"/>
      <c r="B136" s="7"/>
      <c r="C136" s="9"/>
      <c r="D136" s="9"/>
      <c r="E136" s="22"/>
      <c r="F136" s="9"/>
      <c r="G136" s="12"/>
      <c r="H136" s="9"/>
      <c r="I136" s="12"/>
      <c r="J136" s="9"/>
      <c r="K136" s="10"/>
      <c r="L136" s="7"/>
    </row>
    <row r="137" spans="1:12" s="4" customFormat="1" ht="18" customHeight="1">
      <c r="A137" s="6">
        <v>16</v>
      </c>
      <c r="B137" s="7" t="s">
        <v>172</v>
      </c>
      <c r="C137" s="26" t="s">
        <v>173</v>
      </c>
      <c r="D137" s="26"/>
      <c r="E137" s="88"/>
      <c r="F137" s="26"/>
      <c r="G137" s="25"/>
      <c r="H137" s="26"/>
      <c r="I137" s="25"/>
      <c r="J137" s="26"/>
      <c r="K137" s="10"/>
      <c r="L137" s="7"/>
    </row>
    <row r="138" spans="1:12" s="4" customFormat="1" ht="18" customHeight="1">
      <c r="A138" s="6"/>
      <c r="B138" s="7"/>
      <c r="C138" s="26" t="s">
        <v>251</v>
      </c>
      <c r="D138" s="26"/>
      <c r="E138" s="88"/>
      <c r="F138" s="26"/>
      <c r="G138" s="25"/>
      <c r="H138" s="26"/>
      <c r="I138" s="25"/>
      <c r="J138" s="26"/>
      <c r="K138" s="10"/>
      <c r="L138" s="7"/>
    </row>
    <row r="139" spans="1:12" s="4" customFormat="1" ht="18" customHeight="1">
      <c r="A139" s="6"/>
      <c r="B139" s="7"/>
      <c r="C139" s="26">
        <v>44</v>
      </c>
      <c r="D139" s="26" t="s">
        <v>168</v>
      </c>
      <c r="E139" s="26">
        <v>1</v>
      </c>
      <c r="F139" s="26" t="s">
        <v>169</v>
      </c>
      <c r="G139" s="25"/>
      <c r="H139" s="26">
        <f>C139*E139</f>
        <v>44</v>
      </c>
      <c r="I139" s="25" t="s">
        <v>9</v>
      </c>
      <c r="J139" s="26"/>
      <c r="K139" s="10"/>
      <c r="L139" s="7"/>
    </row>
    <row r="140" spans="1:12" s="4" customFormat="1" ht="18" customHeight="1">
      <c r="A140" s="6"/>
      <c r="B140" s="7"/>
      <c r="C140" s="26">
        <f>H139</f>
        <v>44</v>
      </c>
      <c r="D140" s="26" t="s">
        <v>37</v>
      </c>
      <c r="E140" s="26">
        <v>3</v>
      </c>
      <c r="F140" s="26" t="s">
        <v>170</v>
      </c>
      <c r="G140" s="25"/>
      <c r="H140" s="26">
        <f>C140*E140</f>
        <v>132</v>
      </c>
      <c r="I140" s="25" t="s">
        <v>171</v>
      </c>
      <c r="J140" s="26"/>
      <c r="K140" s="10">
        <f>H140</f>
        <v>132</v>
      </c>
      <c r="L140" s="86" t="str">
        <f>I140</f>
        <v>EA</v>
      </c>
    </row>
    <row r="141" spans="1:12" s="4" customFormat="1" ht="18" customHeight="1">
      <c r="A141" s="6"/>
      <c r="B141" s="7"/>
      <c r="C141" s="26"/>
      <c r="D141" s="26"/>
      <c r="E141" s="26"/>
      <c r="F141" s="26"/>
      <c r="G141" s="25"/>
      <c r="H141" s="26"/>
      <c r="I141" s="25"/>
      <c r="J141" s="26"/>
      <c r="K141" s="10"/>
      <c r="L141" s="86"/>
    </row>
    <row r="142" spans="1:12" s="4" customFormat="1" ht="18" customHeight="1">
      <c r="A142" s="6">
        <v>17</v>
      </c>
      <c r="B142" s="7" t="s">
        <v>254</v>
      </c>
      <c r="C142" s="9" t="s">
        <v>41</v>
      </c>
      <c r="D142" s="9" t="s">
        <v>255</v>
      </c>
      <c r="E142" s="9"/>
      <c r="F142" s="9"/>
      <c r="G142" s="9"/>
      <c r="H142" s="9"/>
      <c r="I142" s="9"/>
      <c r="J142" s="9"/>
      <c r="K142" s="10"/>
      <c r="L142" s="7"/>
    </row>
    <row r="143" spans="1:12" s="4" customFormat="1" ht="18" customHeight="1">
      <c r="A143" s="6"/>
      <c r="B143" s="7"/>
      <c r="C143" s="13" t="s">
        <v>40</v>
      </c>
      <c r="D143" s="13" t="s">
        <v>42</v>
      </c>
      <c r="E143" s="13" t="s">
        <v>43</v>
      </c>
      <c r="F143" s="13" t="s">
        <v>44</v>
      </c>
      <c r="G143" s="13" t="s">
        <v>45</v>
      </c>
      <c r="H143" s="9"/>
      <c r="I143" s="9"/>
      <c r="J143" s="9"/>
      <c r="K143" s="10"/>
      <c r="L143" s="7"/>
    </row>
    <row r="144" spans="1:12" s="4" customFormat="1" ht="18" customHeight="1">
      <c r="A144" s="6"/>
      <c r="B144" s="7"/>
      <c r="C144" s="156" t="s">
        <v>305</v>
      </c>
      <c r="D144" s="9">
        <v>3</v>
      </c>
      <c r="E144" s="9">
        <v>96</v>
      </c>
      <c r="F144" s="12">
        <v>7.32</v>
      </c>
      <c r="G144" s="12">
        <f>SUM(D144*E144*F144)</f>
        <v>2108.16</v>
      </c>
      <c r="H144" s="9"/>
      <c r="I144" s="9"/>
      <c r="J144" s="9"/>
      <c r="K144" s="10"/>
      <c r="L144" s="7"/>
    </row>
    <row r="145" spans="1:12" s="4" customFormat="1" ht="18" customHeight="1">
      <c r="A145" s="6"/>
      <c r="B145" s="7"/>
      <c r="C145" s="9" t="s">
        <v>252</v>
      </c>
      <c r="D145" s="9">
        <v>3</v>
      </c>
      <c r="E145" s="9">
        <v>8</v>
      </c>
      <c r="F145" s="12">
        <v>5</v>
      </c>
      <c r="G145" s="12">
        <f>SUM(D145*E145*F145)</f>
        <v>120</v>
      </c>
      <c r="H145" s="9"/>
      <c r="I145" s="9"/>
      <c r="J145" s="9"/>
      <c r="K145" s="10"/>
      <c r="L145" s="7"/>
    </row>
    <row r="146" spans="1:12" s="4" customFormat="1" ht="18" customHeight="1">
      <c r="A146" s="6"/>
      <c r="B146" s="7"/>
      <c r="C146" s="9" t="s">
        <v>253</v>
      </c>
      <c r="D146" s="9">
        <v>3</v>
      </c>
      <c r="E146" s="9">
        <v>8</v>
      </c>
      <c r="F146" s="12">
        <v>5</v>
      </c>
      <c r="G146" s="12">
        <f>SUM(D146*E146*F146)</f>
        <v>120</v>
      </c>
      <c r="H146" s="9"/>
      <c r="I146" s="9"/>
      <c r="J146" s="9"/>
      <c r="K146" s="10"/>
      <c r="L146" s="7"/>
    </row>
    <row r="147" spans="1:12" s="4" customFormat="1" ht="18" customHeight="1">
      <c r="A147" s="6"/>
      <c r="B147" s="7"/>
      <c r="C147" s="30" t="s">
        <v>46</v>
      </c>
      <c r="D147" s="26"/>
      <c r="E147" s="26"/>
      <c r="F147" s="26"/>
      <c r="G147" s="26">
        <f>SUM(G144:G146)</f>
        <v>2348.16</v>
      </c>
      <c r="H147" s="9" t="s">
        <v>7</v>
      </c>
      <c r="I147" s="26"/>
      <c r="J147" s="26"/>
      <c r="K147" s="10">
        <f>G147</f>
        <v>2348.16</v>
      </c>
      <c r="L147" s="87" t="str">
        <f>H147</f>
        <v>M</v>
      </c>
    </row>
    <row r="148" spans="1:12" s="4" customFormat="1" ht="18" customHeight="1">
      <c r="A148" s="6"/>
      <c r="B148" s="7"/>
      <c r="C148" s="9"/>
      <c r="D148" s="9"/>
      <c r="E148" s="9"/>
      <c r="F148" s="9"/>
      <c r="G148" s="9"/>
      <c r="H148" s="9"/>
      <c r="I148" s="9"/>
      <c r="J148" s="9"/>
      <c r="K148" s="10"/>
      <c r="L148" s="7"/>
    </row>
    <row r="149" spans="1:12" s="4" customFormat="1" ht="18" customHeight="1">
      <c r="A149" s="6">
        <v>18</v>
      </c>
      <c r="B149" s="7" t="s">
        <v>266</v>
      </c>
      <c r="C149" s="9" t="s">
        <v>267</v>
      </c>
      <c r="D149" s="9"/>
      <c r="E149" s="12"/>
      <c r="F149" s="9"/>
      <c r="G149" s="9"/>
      <c r="H149" s="9"/>
      <c r="I149" s="9"/>
      <c r="J149" s="9"/>
      <c r="K149" s="10"/>
      <c r="L149" s="7"/>
    </row>
    <row r="150" spans="1:12" s="4" customFormat="1" ht="18" customHeight="1">
      <c r="A150" s="6"/>
      <c r="B150" s="7"/>
      <c r="C150" s="11">
        <f>토공사!C26</f>
        <v>3.6</v>
      </c>
      <c r="D150" s="9" t="s">
        <v>36</v>
      </c>
      <c r="E150" s="12">
        <f>토공사!C4</f>
        <v>223.2</v>
      </c>
      <c r="F150" s="9" t="s">
        <v>6</v>
      </c>
      <c r="G150" s="9"/>
      <c r="H150" s="11">
        <f>C150*E150</f>
        <v>803.52</v>
      </c>
      <c r="I150" s="9" t="s">
        <v>5</v>
      </c>
      <c r="J150" s="9"/>
      <c r="K150" s="10"/>
      <c r="L150" s="87"/>
    </row>
    <row r="151" spans="1:12" s="4" customFormat="1" ht="18" customHeight="1">
      <c r="A151" s="6"/>
      <c r="B151" s="7"/>
      <c r="C151" s="9"/>
      <c r="D151" s="9"/>
      <c r="E151" s="12"/>
      <c r="F151" s="9"/>
      <c r="G151" s="9"/>
      <c r="H151" s="9"/>
      <c r="I151" s="9"/>
      <c r="J151" s="9"/>
      <c r="K151" s="10"/>
      <c r="L151" s="7"/>
    </row>
    <row r="152" spans="1:12" s="4" customFormat="1" ht="18" customHeight="1">
      <c r="A152" s="6"/>
      <c r="B152" s="7"/>
      <c r="C152" s="11">
        <v>1.5</v>
      </c>
      <c r="D152" s="9" t="s">
        <v>36</v>
      </c>
      <c r="E152" s="12">
        <v>55.1</v>
      </c>
      <c r="F152" s="9" t="s">
        <v>6</v>
      </c>
      <c r="G152" s="9"/>
      <c r="H152" s="11">
        <f>C152*E152</f>
        <v>82.65</v>
      </c>
      <c r="I152" s="9" t="s">
        <v>5</v>
      </c>
      <c r="J152" s="9"/>
      <c r="K152" s="10"/>
      <c r="L152" s="87"/>
    </row>
    <row r="153" spans="1:12" s="4" customFormat="1" ht="18" customHeight="1">
      <c r="A153" s="6"/>
      <c r="B153" s="7"/>
      <c r="C153" s="9"/>
      <c r="D153" s="9"/>
      <c r="E153" s="9"/>
      <c r="F153" s="9"/>
      <c r="G153" s="26" t="s">
        <v>73</v>
      </c>
      <c r="H153" s="26">
        <f>SUM(H150:H152)</f>
        <v>886.17</v>
      </c>
      <c r="I153" s="9" t="s">
        <v>5</v>
      </c>
      <c r="J153" s="26"/>
      <c r="K153" s="10">
        <f>H153</f>
        <v>886.17</v>
      </c>
      <c r="L153" s="87" t="str">
        <f>I153</f>
        <v>M2</v>
      </c>
    </row>
    <row r="154" spans="1:12" s="4" customFormat="1" ht="18" customHeight="1">
      <c r="A154" s="14"/>
      <c r="B154" s="15"/>
      <c r="C154" s="16"/>
      <c r="D154" s="16"/>
      <c r="E154" s="16"/>
      <c r="F154" s="16"/>
      <c r="G154" s="16"/>
      <c r="H154" s="16"/>
      <c r="I154" s="16"/>
      <c r="J154" s="16"/>
      <c r="K154" s="18"/>
      <c r="L154" s="15"/>
    </row>
    <row r="155" s="4" customFormat="1" ht="18" customHeight="1"/>
    <row r="156" s="4" customFormat="1" ht="18" customHeight="1"/>
    <row r="157" s="4" customFormat="1" ht="18" customHeight="1"/>
    <row r="158" s="4" customFormat="1" ht="18" customHeight="1"/>
    <row r="159" s="4" customFormat="1" ht="18" customHeight="1"/>
    <row r="160" s="4" customFormat="1" ht="18" customHeight="1"/>
    <row r="161" s="4" customFormat="1" ht="18" customHeight="1"/>
    <row r="162" s="4" customFormat="1" ht="18" customHeight="1"/>
    <row r="163" s="4" customFormat="1" ht="18" customHeight="1"/>
    <row r="164" s="4" customFormat="1" ht="18" customHeight="1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</sheetData>
  <mergeCells count="3">
    <mergeCell ref="A2:B2"/>
    <mergeCell ref="C2:J2"/>
    <mergeCell ref="K2:L2"/>
  </mergeCells>
  <printOptions/>
  <pageMargins left="0.33" right="0.33" top="1" bottom="0.6" header="0.5" footer="0.37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C33" sqref="C33"/>
    </sheetView>
  </sheetViews>
  <sheetFormatPr defaultColWidth="8.88671875" defaultRowHeight="13.5"/>
  <cols>
    <col min="1" max="1" width="2.6640625" style="1" customWidth="1"/>
    <col min="2" max="2" width="13.5546875" style="1" customWidth="1"/>
    <col min="3" max="10" width="6.77734375" style="1" customWidth="1"/>
    <col min="11" max="11" width="8.4453125" style="1" customWidth="1"/>
    <col min="12" max="12" width="4.77734375" style="1" customWidth="1"/>
    <col min="13" max="13" width="11.99609375" style="1" customWidth="1"/>
    <col min="14" max="23" width="6.77734375" style="1" customWidth="1"/>
    <col min="24" max="16384" width="8.88671875" style="1" customWidth="1"/>
  </cols>
  <sheetData>
    <row r="1" ht="18" customHeight="1">
      <c r="A1" s="1" t="s">
        <v>257</v>
      </c>
    </row>
    <row r="2" spans="1:12" ht="18" customHeight="1">
      <c r="A2" s="210" t="s">
        <v>0</v>
      </c>
      <c r="B2" s="211"/>
      <c r="C2" s="210" t="s">
        <v>2</v>
      </c>
      <c r="D2" s="212"/>
      <c r="E2" s="212"/>
      <c r="F2" s="212"/>
      <c r="G2" s="212"/>
      <c r="H2" s="212"/>
      <c r="I2" s="212"/>
      <c r="J2" s="211"/>
      <c r="K2" s="210" t="s">
        <v>1</v>
      </c>
      <c r="L2" s="211"/>
    </row>
    <row r="3" spans="1:12" s="4" customFormat="1" ht="18" customHeight="1">
      <c r="A3" s="2"/>
      <c r="B3" s="3" t="s">
        <v>47</v>
      </c>
      <c r="C3" s="4" t="s">
        <v>175</v>
      </c>
      <c r="K3" s="5"/>
      <c r="L3" s="3"/>
    </row>
    <row r="4" spans="1:12" s="4" customFormat="1" ht="18" customHeight="1">
      <c r="A4" s="6"/>
      <c r="B4" s="7"/>
      <c r="C4" s="9">
        <f>가시설!K8+가시설!H32</f>
        <v>1790.1999999999998</v>
      </c>
      <c r="D4" s="4" t="s">
        <v>179</v>
      </c>
      <c r="K4" s="8"/>
      <c r="L4" s="7"/>
    </row>
    <row r="5" spans="1:12" s="4" customFormat="1" ht="18" customHeight="1">
      <c r="A5" s="6"/>
      <c r="B5" s="7"/>
      <c r="C5" s="12">
        <f>C4</f>
        <v>1790.1999999999998</v>
      </c>
      <c r="D5" s="4" t="s">
        <v>36</v>
      </c>
      <c r="E5" s="22">
        <v>0.0654</v>
      </c>
      <c r="F5" s="12" t="s">
        <v>48</v>
      </c>
      <c r="G5" s="12">
        <v>1.07</v>
      </c>
      <c r="H5" s="12" t="s">
        <v>49</v>
      </c>
      <c r="I5" s="12">
        <f>C5*E5*G5</f>
        <v>125.2746156</v>
      </c>
      <c r="J5" s="9" t="s">
        <v>39</v>
      </c>
      <c r="K5" s="21">
        <f>I5</f>
        <v>125.2746156</v>
      </c>
      <c r="L5" s="7" t="s">
        <v>39</v>
      </c>
    </row>
    <row r="6" spans="1:12" s="4" customFormat="1" ht="18" customHeight="1">
      <c r="A6" s="6"/>
      <c r="B6" s="7" t="s">
        <v>50</v>
      </c>
      <c r="C6" s="4" t="s">
        <v>175</v>
      </c>
      <c r="E6" s="19"/>
      <c r="F6" s="12"/>
      <c r="G6" s="12"/>
      <c r="H6" s="12"/>
      <c r="I6" s="12"/>
      <c r="J6" s="9"/>
      <c r="K6" s="21"/>
      <c r="L6" s="7"/>
    </row>
    <row r="7" spans="1:12" s="4" customFormat="1" ht="18" customHeight="1">
      <c r="A7" s="6"/>
      <c r="B7" s="7"/>
      <c r="C7" s="9">
        <f>가시설!K31+가시설!K126</f>
        <v>1663.9899999999998</v>
      </c>
      <c r="D7" s="4" t="s">
        <v>36</v>
      </c>
      <c r="E7" s="22">
        <v>0.0654</v>
      </c>
      <c r="F7" s="12" t="s">
        <v>48</v>
      </c>
      <c r="G7" s="12">
        <v>1.07</v>
      </c>
      <c r="H7" s="12" t="s">
        <v>49</v>
      </c>
      <c r="I7" s="12">
        <f>C7*E7*G7</f>
        <v>116.44269221999998</v>
      </c>
      <c r="J7" s="9" t="s">
        <v>39</v>
      </c>
      <c r="K7" s="21">
        <f>I7</f>
        <v>116.44269221999998</v>
      </c>
      <c r="L7" s="7" t="s">
        <v>39</v>
      </c>
    </row>
    <row r="8" spans="1:12" s="4" customFormat="1" ht="18" customHeight="1">
      <c r="A8" s="6"/>
      <c r="B8" s="7" t="s">
        <v>50</v>
      </c>
      <c r="C8" s="4" t="s">
        <v>38</v>
      </c>
      <c r="K8" s="8"/>
      <c r="L8" s="7"/>
    </row>
    <row r="9" spans="1:12" s="4" customFormat="1" ht="18" customHeight="1">
      <c r="A9" s="6"/>
      <c r="B9" s="7"/>
      <c r="C9" s="9" t="s">
        <v>51</v>
      </c>
      <c r="D9" s="20">
        <f>가시설!K38</f>
        <v>669.5999999999999</v>
      </c>
      <c r="E9" s="4" t="s">
        <v>7</v>
      </c>
      <c r="F9" s="12"/>
      <c r="G9" s="12"/>
      <c r="H9" s="12"/>
      <c r="I9" s="9"/>
      <c r="J9" s="9"/>
      <c r="K9" s="10"/>
      <c r="L9" s="7"/>
    </row>
    <row r="10" spans="1:12" s="4" customFormat="1" ht="18" customHeight="1">
      <c r="A10" s="6"/>
      <c r="B10" s="7"/>
      <c r="C10" s="9" t="s">
        <v>52</v>
      </c>
      <c r="D10" s="20">
        <f>가시설!D102</f>
        <v>3438.63</v>
      </c>
      <c r="E10" s="4" t="s">
        <v>7</v>
      </c>
      <c r="F10" s="12"/>
      <c r="G10" s="12"/>
      <c r="H10" s="12"/>
      <c r="I10" s="9"/>
      <c r="J10" s="9"/>
      <c r="K10" s="10"/>
      <c r="L10" s="7"/>
    </row>
    <row r="11" spans="1:12" s="4" customFormat="1" ht="18" customHeight="1">
      <c r="A11" s="6"/>
      <c r="B11" s="7"/>
      <c r="C11" s="9" t="s">
        <v>310</v>
      </c>
      <c r="D11" s="20">
        <f>가시설!H111</f>
        <v>232.5</v>
      </c>
      <c r="E11" s="4" t="s">
        <v>7</v>
      </c>
      <c r="F11" s="12"/>
      <c r="G11" s="12"/>
      <c r="H11" s="12"/>
      <c r="I11" s="9"/>
      <c r="J11" s="9"/>
      <c r="K11" s="10"/>
      <c r="L11" s="7"/>
    </row>
    <row r="12" spans="1:12" s="4" customFormat="1" ht="18" customHeight="1">
      <c r="A12" s="6"/>
      <c r="B12" s="7"/>
      <c r="C12" s="13" t="s">
        <v>53</v>
      </c>
      <c r="D12" s="9">
        <f>SUM(D9:D11)</f>
        <v>4340.73</v>
      </c>
      <c r="E12" s="9" t="s">
        <v>54</v>
      </c>
      <c r="F12" s="9"/>
      <c r="G12" s="9"/>
      <c r="H12" s="9"/>
      <c r="I12" s="9"/>
      <c r="J12" s="9"/>
      <c r="K12" s="10"/>
      <c r="L12" s="7"/>
    </row>
    <row r="13" spans="1:12" s="4" customFormat="1" ht="18" customHeight="1">
      <c r="A13" s="6"/>
      <c r="B13" s="7"/>
      <c r="C13" s="12">
        <f>D12</f>
        <v>4340.73</v>
      </c>
      <c r="D13" s="4" t="s">
        <v>36</v>
      </c>
      <c r="E13" s="19">
        <v>0.094</v>
      </c>
      <c r="F13" s="12" t="s">
        <v>48</v>
      </c>
      <c r="G13" s="12">
        <v>1.07</v>
      </c>
      <c r="H13" s="12" t="s">
        <v>49</v>
      </c>
      <c r="I13" s="12">
        <f>C13*E13*G13</f>
        <v>436.59062339999997</v>
      </c>
      <c r="J13" s="9" t="s">
        <v>39</v>
      </c>
      <c r="K13" s="21">
        <f>I13</f>
        <v>436.59062339999997</v>
      </c>
      <c r="L13" s="7" t="s">
        <v>39</v>
      </c>
    </row>
    <row r="14" spans="1:12" s="4" customFormat="1" ht="18" customHeight="1">
      <c r="A14" s="6"/>
      <c r="B14" s="7" t="s">
        <v>55</v>
      </c>
      <c r="C14" s="9" t="s">
        <v>255</v>
      </c>
      <c r="D14" s="9"/>
      <c r="E14" s="9"/>
      <c r="F14" s="9"/>
      <c r="G14" s="9"/>
      <c r="H14" s="9"/>
      <c r="I14" s="9"/>
      <c r="J14" s="9"/>
      <c r="K14" s="10"/>
      <c r="L14" s="7"/>
    </row>
    <row r="15" spans="1:12" s="4" customFormat="1" ht="18" customHeight="1">
      <c r="A15" s="6"/>
      <c r="B15" s="7"/>
      <c r="C15" s="13">
        <f>가시설!G147</f>
        <v>2348.16</v>
      </c>
      <c r="D15" s="12" t="s">
        <v>7</v>
      </c>
      <c r="E15" s="9"/>
      <c r="F15" s="9"/>
      <c r="G15" s="9"/>
      <c r="H15" s="9"/>
      <c r="I15" s="9"/>
      <c r="J15" s="9"/>
      <c r="K15" s="10"/>
      <c r="L15" s="7"/>
    </row>
    <row r="16" spans="1:12" s="4" customFormat="1" ht="18" customHeight="1">
      <c r="A16" s="6"/>
      <c r="B16" s="7"/>
      <c r="C16" s="12">
        <f>C15</f>
        <v>2348.16</v>
      </c>
      <c r="D16" s="4" t="s">
        <v>36</v>
      </c>
      <c r="E16" s="22">
        <v>0.0149</v>
      </c>
      <c r="F16" s="12" t="s">
        <v>48</v>
      </c>
      <c r="G16" s="12">
        <v>1.07</v>
      </c>
      <c r="H16" s="12" t="s">
        <v>49</v>
      </c>
      <c r="I16" s="12">
        <f>C16*E16*G16</f>
        <v>37.436714880000004</v>
      </c>
      <c r="J16" s="9" t="s">
        <v>39</v>
      </c>
      <c r="K16" s="21">
        <f>I16</f>
        <v>37.436714880000004</v>
      </c>
      <c r="L16" s="7" t="s">
        <v>39</v>
      </c>
    </row>
    <row r="17" spans="1:12" s="4" customFormat="1" ht="18" customHeight="1">
      <c r="A17" s="6"/>
      <c r="B17" s="7"/>
      <c r="C17" s="12"/>
      <c r="E17" s="22"/>
      <c r="F17" s="12"/>
      <c r="G17" s="12"/>
      <c r="H17" s="12"/>
      <c r="I17" s="12"/>
      <c r="J17" s="9"/>
      <c r="K17" s="21"/>
      <c r="L17" s="7"/>
    </row>
    <row r="18" spans="1:12" s="4" customFormat="1" ht="18" customHeight="1">
      <c r="A18" s="6"/>
      <c r="B18" s="7" t="s">
        <v>180</v>
      </c>
      <c r="C18" s="12"/>
      <c r="E18" s="22"/>
      <c r="F18" s="12"/>
      <c r="G18" s="12"/>
      <c r="H18" s="12"/>
      <c r="I18" s="12"/>
      <c r="J18" s="9"/>
      <c r="K18" s="21"/>
      <c r="L18" s="7"/>
    </row>
    <row r="19" spans="1:12" s="4" customFormat="1" ht="18" customHeight="1">
      <c r="A19" s="6"/>
      <c r="B19" s="7"/>
      <c r="C19" s="9">
        <f>가시설!K130</f>
        <v>426</v>
      </c>
      <c r="D19" s="9" t="s">
        <v>56</v>
      </c>
      <c r="E19" s="12"/>
      <c r="F19" s="9"/>
      <c r="G19" s="9"/>
      <c r="H19" s="9"/>
      <c r="I19" s="9"/>
      <c r="J19" s="9"/>
      <c r="K19" s="10">
        <f>C19</f>
        <v>426</v>
      </c>
      <c r="L19" s="7" t="s">
        <v>9</v>
      </c>
    </row>
    <row r="20" spans="1:12" s="4" customFormat="1" ht="18" customHeight="1">
      <c r="A20" s="6"/>
      <c r="B20" s="7" t="s">
        <v>106</v>
      </c>
      <c r="C20" s="9"/>
      <c r="D20" s="9"/>
      <c r="E20" s="12"/>
      <c r="F20" s="9"/>
      <c r="G20" s="9"/>
      <c r="H20" s="9"/>
      <c r="I20" s="9"/>
      <c r="J20" s="9"/>
      <c r="K20" s="10"/>
      <c r="L20" s="7"/>
    </row>
    <row r="21" spans="1:12" s="4" customFormat="1" ht="18" customHeight="1">
      <c r="A21" s="6"/>
      <c r="B21" s="7"/>
      <c r="C21" s="9">
        <f>가시설!H135</f>
        <v>228</v>
      </c>
      <c r="D21" s="9" t="s">
        <v>56</v>
      </c>
      <c r="E21" s="12"/>
      <c r="F21" s="9"/>
      <c r="G21" s="9"/>
      <c r="H21" s="9"/>
      <c r="I21" s="9"/>
      <c r="J21" s="9"/>
      <c r="K21" s="10">
        <f>C21</f>
        <v>228</v>
      </c>
      <c r="L21" s="7" t="s">
        <v>9</v>
      </c>
    </row>
    <row r="22" spans="1:12" s="4" customFormat="1" ht="18" customHeight="1">
      <c r="A22" s="6"/>
      <c r="B22" s="7" t="s">
        <v>57</v>
      </c>
      <c r="C22" s="9" t="s">
        <v>71</v>
      </c>
      <c r="D22" s="9"/>
      <c r="E22" s="9"/>
      <c r="F22" s="9"/>
      <c r="G22" s="9"/>
      <c r="H22" s="9"/>
      <c r="I22" s="9"/>
      <c r="J22" s="9"/>
      <c r="K22" s="10"/>
      <c r="L22" s="7"/>
    </row>
    <row r="23" spans="1:12" s="4" customFormat="1" ht="18" customHeight="1">
      <c r="A23" s="6"/>
      <c r="B23" s="7"/>
      <c r="C23" s="9">
        <f>가시설!K140</f>
        <v>132</v>
      </c>
      <c r="D23" s="9" t="s">
        <v>9</v>
      </c>
      <c r="E23" s="9"/>
      <c r="F23" s="9"/>
      <c r="G23" s="9"/>
      <c r="H23" s="9"/>
      <c r="I23" s="9"/>
      <c r="J23" s="9"/>
      <c r="K23" s="10">
        <f>C23</f>
        <v>132</v>
      </c>
      <c r="L23" s="7" t="s">
        <v>9</v>
      </c>
    </row>
    <row r="24" spans="1:13" s="4" customFormat="1" ht="18" customHeight="1">
      <c r="A24" s="6"/>
      <c r="B24" s="7" t="s">
        <v>58</v>
      </c>
      <c r="C24" s="9" t="s">
        <v>59</v>
      </c>
      <c r="D24" s="9"/>
      <c r="E24" s="9"/>
      <c r="F24" s="9"/>
      <c r="G24" s="9"/>
      <c r="H24" s="9"/>
      <c r="I24" s="9"/>
      <c r="J24" s="9"/>
      <c r="K24" s="10"/>
      <c r="L24" s="7"/>
      <c r="M24" s="23"/>
    </row>
    <row r="25" spans="1:12" s="4" customFormat="1" ht="18" customHeight="1">
      <c r="A25" s="6"/>
      <c r="B25" s="7"/>
      <c r="C25" s="26">
        <f>K5+K7+K13+K16</f>
        <v>715.7446461</v>
      </c>
      <c r="D25" s="26" t="s">
        <v>60</v>
      </c>
      <c r="E25" s="25">
        <v>0.03</v>
      </c>
      <c r="F25" s="26" t="s">
        <v>72</v>
      </c>
      <c r="G25" s="26"/>
      <c r="H25" s="26">
        <f>C25*E25</f>
        <v>21.472339382999998</v>
      </c>
      <c r="I25" s="26" t="s">
        <v>39</v>
      </c>
      <c r="J25" s="26"/>
      <c r="K25" s="10">
        <f>H25</f>
        <v>21.472339382999998</v>
      </c>
      <c r="L25" s="7" t="s">
        <v>39</v>
      </c>
    </row>
    <row r="26" spans="1:12" s="4" customFormat="1" ht="18" customHeight="1">
      <c r="A26" s="8"/>
      <c r="B26" s="7" t="s">
        <v>174</v>
      </c>
      <c r="C26" s="8"/>
      <c r="D26" s="24"/>
      <c r="E26" s="24"/>
      <c r="F26" s="24"/>
      <c r="G26" s="24"/>
      <c r="H26" s="24"/>
      <c r="I26" s="24"/>
      <c r="J26" s="7"/>
      <c r="K26" s="8"/>
      <c r="L26" s="7"/>
    </row>
    <row r="27" spans="1:12" s="4" customFormat="1" ht="18" customHeight="1">
      <c r="A27" s="8"/>
      <c r="B27" s="7"/>
      <c r="C27" s="89">
        <f>CIP!K26+CIP!K39</f>
        <v>404.18847999999997</v>
      </c>
      <c r="D27" s="24" t="s">
        <v>3</v>
      </c>
      <c r="E27" s="24"/>
      <c r="F27" s="24"/>
      <c r="G27" s="24"/>
      <c r="H27" s="24"/>
      <c r="I27" s="24"/>
      <c r="J27" s="7"/>
      <c r="K27" s="89">
        <f>C27</f>
        <v>404.18847999999997</v>
      </c>
      <c r="L27" s="7" t="str">
        <f>D27</f>
        <v>M3</v>
      </c>
    </row>
    <row r="28" spans="1:12" s="4" customFormat="1" ht="18" customHeight="1">
      <c r="A28" s="8"/>
      <c r="B28" s="7"/>
      <c r="C28" s="89"/>
      <c r="D28" s="24"/>
      <c r="E28" s="24"/>
      <c r="F28" s="24"/>
      <c r="G28" s="24"/>
      <c r="H28" s="24"/>
      <c r="I28" s="24"/>
      <c r="J28" s="7"/>
      <c r="K28" s="89"/>
      <c r="L28" s="7"/>
    </row>
    <row r="29" spans="1:12" s="4" customFormat="1" ht="18" customHeight="1">
      <c r="A29" s="8"/>
      <c r="B29" s="7" t="s">
        <v>212</v>
      </c>
      <c r="C29" s="89"/>
      <c r="D29" s="24"/>
      <c r="E29" s="24"/>
      <c r="F29" s="24"/>
      <c r="G29" s="24"/>
      <c r="H29" s="24"/>
      <c r="I29" s="24"/>
      <c r="J29" s="7"/>
      <c r="K29" s="89"/>
      <c r="L29" s="7"/>
    </row>
    <row r="30" spans="1:12" s="4" customFormat="1" ht="18" customHeight="1">
      <c r="A30" s="8"/>
      <c r="B30" s="7"/>
      <c r="C30" s="89">
        <f>CIP!K19+CIP!K49</f>
        <v>38.5251715245</v>
      </c>
      <c r="D30" s="24" t="s">
        <v>39</v>
      </c>
      <c r="E30" s="24"/>
      <c r="F30" s="24"/>
      <c r="G30" s="24"/>
      <c r="H30" s="24"/>
      <c r="I30" s="24"/>
      <c r="J30" s="7"/>
      <c r="K30" s="89">
        <f>C30</f>
        <v>38.5251715245</v>
      </c>
      <c r="L30" s="7" t="str">
        <f>D30</f>
        <v>TON</v>
      </c>
    </row>
    <row r="31" spans="1:12" s="4" customFormat="1" ht="18" customHeight="1">
      <c r="A31" s="8"/>
      <c r="B31" s="7"/>
      <c r="C31" s="89"/>
      <c r="D31" s="24"/>
      <c r="E31" s="24"/>
      <c r="F31" s="24"/>
      <c r="G31" s="24"/>
      <c r="H31" s="24"/>
      <c r="I31" s="24"/>
      <c r="J31" s="7"/>
      <c r="K31" s="89"/>
      <c r="L31" s="7"/>
    </row>
    <row r="32" spans="1:12" s="4" customFormat="1" ht="18" customHeight="1">
      <c r="A32" s="8"/>
      <c r="B32" s="7" t="s">
        <v>145</v>
      </c>
      <c r="C32" s="89">
        <f>'L.W'!H16+'EA'!H22</f>
        <v>109.07999999999998</v>
      </c>
      <c r="D32" s="24" t="s">
        <v>39</v>
      </c>
      <c r="E32" s="24"/>
      <c r="F32" s="24"/>
      <c r="G32" s="24"/>
      <c r="H32" s="24"/>
      <c r="I32" s="24"/>
      <c r="J32" s="7"/>
      <c r="K32" s="89">
        <f>C32</f>
        <v>109.07999999999998</v>
      </c>
      <c r="L32" s="7" t="str">
        <f>D32</f>
        <v>TON</v>
      </c>
    </row>
    <row r="33" spans="1:12" s="4" customFormat="1" ht="18" customHeight="1">
      <c r="A33" s="8"/>
      <c r="B33" s="7"/>
      <c r="C33" s="89"/>
      <c r="D33" s="24"/>
      <c r="E33" s="24"/>
      <c r="F33" s="24"/>
      <c r="G33" s="24"/>
      <c r="H33" s="24"/>
      <c r="I33" s="24"/>
      <c r="J33" s="7"/>
      <c r="K33" s="89"/>
      <c r="L33" s="7"/>
    </row>
    <row r="34" spans="1:12" s="4" customFormat="1" ht="18" customHeight="1">
      <c r="A34" s="8"/>
      <c r="B34" s="7" t="s">
        <v>268</v>
      </c>
      <c r="C34" s="89">
        <f>가시설!K153</f>
        <v>886.17</v>
      </c>
      <c r="D34" s="24" t="s">
        <v>269</v>
      </c>
      <c r="E34" s="24"/>
      <c r="F34" s="24"/>
      <c r="G34" s="24"/>
      <c r="H34" s="24"/>
      <c r="I34" s="24"/>
      <c r="J34" s="7"/>
      <c r="K34" s="61">
        <f>C34</f>
        <v>886.17</v>
      </c>
      <c r="L34" s="7" t="str">
        <f>D34</f>
        <v>M2</v>
      </c>
    </row>
    <row r="35" spans="1:12" s="4" customFormat="1" ht="18" customHeight="1">
      <c r="A35" s="8"/>
      <c r="B35" s="7"/>
      <c r="C35" s="89"/>
      <c r="D35" s="24"/>
      <c r="E35" s="24"/>
      <c r="F35" s="24"/>
      <c r="G35" s="24"/>
      <c r="H35" s="24"/>
      <c r="I35" s="24"/>
      <c r="J35" s="7"/>
      <c r="K35" s="89"/>
      <c r="L35" s="7"/>
    </row>
    <row r="36" spans="1:12" s="4" customFormat="1" ht="18" customHeight="1">
      <c r="A36" s="8"/>
      <c r="B36" s="7"/>
      <c r="C36" s="89"/>
      <c r="D36" s="24"/>
      <c r="E36" s="24"/>
      <c r="F36" s="24"/>
      <c r="G36" s="24"/>
      <c r="H36" s="24"/>
      <c r="I36" s="24"/>
      <c r="J36" s="7"/>
      <c r="K36" s="89"/>
      <c r="L36" s="7"/>
    </row>
    <row r="37" spans="1:12" s="4" customFormat="1" ht="18" customHeight="1">
      <c r="A37" s="8"/>
      <c r="B37" s="7"/>
      <c r="C37" s="89"/>
      <c r="D37" s="24"/>
      <c r="E37" s="24"/>
      <c r="F37" s="24"/>
      <c r="G37" s="24"/>
      <c r="H37" s="24"/>
      <c r="I37" s="24"/>
      <c r="J37" s="7"/>
      <c r="K37" s="89"/>
      <c r="L37" s="7"/>
    </row>
    <row r="38" spans="1:12" s="4" customFormat="1" ht="18" customHeight="1">
      <c r="A38" s="8"/>
      <c r="B38" s="7"/>
      <c r="C38" s="89"/>
      <c r="D38" s="24"/>
      <c r="E38" s="24"/>
      <c r="F38" s="24"/>
      <c r="G38" s="24"/>
      <c r="H38" s="24"/>
      <c r="I38" s="24"/>
      <c r="J38" s="7"/>
      <c r="K38" s="89"/>
      <c r="L38" s="7"/>
    </row>
    <row r="39" spans="1:12" s="4" customFormat="1" ht="18" customHeight="1">
      <c r="A39" s="8"/>
      <c r="B39" s="7"/>
      <c r="C39" s="8"/>
      <c r="D39" s="24"/>
      <c r="E39" s="24"/>
      <c r="F39" s="24"/>
      <c r="G39" s="24"/>
      <c r="H39" s="24"/>
      <c r="I39" s="24"/>
      <c r="J39" s="7"/>
      <c r="K39" s="8"/>
      <c r="L39" s="7"/>
    </row>
    <row r="40" spans="1:12" s="4" customFormat="1" ht="18" customHeight="1">
      <c r="A40" s="49"/>
      <c r="B40" s="15"/>
      <c r="C40" s="49"/>
      <c r="D40" s="27"/>
      <c r="E40" s="27"/>
      <c r="F40" s="27"/>
      <c r="G40" s="27"/>
      <c r="H40" s="27"/>
      <c r="I40" s="27"/>
      <c r="J40" s="15"/>
      <c r="K40" s="49"/>
      <c r="L40" s="15"/>
    </row>
    <row r="41" spans="1:12" s="4" customFormat="1" ht="18" customHeight="1">
      <c r="A41" s="8"/>
      <c r="B41" s="7"/>
      <c r="C41" s="8"/>
      <c r="D41" s="24"/>
      <c r="E41" s="24"/>
      <c r="F41" s="24"/>
      <c r="G41" s="24"/>
      <c r="H41" s="24"/>
      <c r="I41" s="24"/>
      <c r="J41" s="7"/>
      <c r="K41" s="8"/>
      <c r="L41" s="7"/>
    </row>
    <row r="42" spans="1:12" s="4" customFormat="1" ht="18" customHeight="1">
      <c r="A42" s="8"/>
      <c r="B42" s="7"/>
      <c r="C42" s="8"/>
      <c r="D42" s="24"/>
      <c r="E42" s="24"/>
      <c r="F42" s="24"/>
      <c r="G42" s="24"/>
      <c r="H42" s="24"/>
      <c r="I42" s="24"/>
      <c r="J42" s="7"/>
      <c r="K42" s="8"/>
      <c r="L42" s="7"/>
    </row>
    <row r="43" spans="1:12" s="4" customFormat="1" ht="18" customHeight="1">
      <c r="A43" s="8"/>
      <c r="B43" s="7"/>
      <c r="C43" s="8"/>
      <c r="D43" s="24"/>
      <c r="E43" s="24"/>
      <c r="F43" s="24"/>
      <c r="G43" s="24"/>
      <c r="H43" s="24"/>
      <c r="I43" s="24"/>
      <c r="J43" s="7"/>
      <c r="K43" s="8"/>
      <c r="L43" s="7"/>
    </row>
    <row r="44" spans="1:12" s="4" customFormat="1" ht="18" customHeight="1">
      <c r="A44" s="8"/>
      <c r="B44" s="7"/>
      <c r="C44" s="8"/>
      <c r="D44" s="24"/>
      <c r="E44" s="24"/>
      <c r="F44" s="24"/>
      <c r="G44" s="24"/>
      <c r="H44" s="24"/>
      <c r="I44" s="24"/>
      <c r="J44" s="7"/>
      <c r="K44" s="8"/>
      <c r="L44" s="7"/>
    </row>
    <row r="45" spans="1:12" s="4" customFormat="1" ht="18" customHeight="1">
      <c r="A45" s="8"/>
      <c r="B45" s="7"/>
      <c r="C45" s="8"/>
      <c r="D45" s="24"/>
      <c r="E45" s="24"/>
      <c r="F45" s="24"/>
      <c r="G45" s="24"/>
      <c r="H45" s="24"/>
      <c r="I45" s="24"/>
      <c r="J45" s="7"/>
      <c r="K45" s="8"/>
      <c r="L45" s="7"/>
    </row>
    <row r="46" spans="1:12" s="4" customFormat="1" ht="18" customHeight="1">
      <c r="A46" s="8"/>
      <c r="B46" s="7"/>
      <c r="C46" s="8"/>
      <c r="D46" s="24"/>
      <c r="E46" s="24"/>
      <c r="F46" s="24"/>
      <c r="G46" s="24"/>
      <c r="H46" s="24"/>
      <c r="I46" s="24"/>
      <c r="J46" s="7"/>
      <c r="K46" s="8"/>
      <c r="L46" s="7"/>
    </row>
    <row r="47" spans="1:12" s="4" customFormat="1" ht="18" customHeight="1">
      <c r="A47" s="8"/>
      <c r="B47" s="7"/>
      <c r="C47" s="8"/>
      <c r="D47" s="24"/>
      <c r="E47" s="24"/>
      <c r="F47" s="24"/>
      <c r="G47" s="24"/>
      <c r="H47" s="24"/>
      <c r="I47" s="24"/>
      <c r="J47" s="7"/>
      <c r="K47" s="8"/>
      <c r="L47" s="7"/>
    </row>
    <row r="48" spans="1:12" s="4" customFormat="1" ht="18" customHeight="1">
      <c r="A48" s="8"/>
      <c r="B48" s="7"/>
      <c r="C48" s="8"/>
      <c r="D48" s="24"/>
      <c r="E48" s="24"/>
      <c r="F48" s="24"/>
      <c r="G48" s="24"/>
      <c r="H48" s="24"/>
      <c r="I48" s="24"/>
      <c r="J48" s="7"/>
      <c r="K48" s="8"/>
      <c r="L48" s="7"/>
    </row>
    <row r="49" spans="1:12" s="4" customFormat="1" ht="18" customHeight="1">
      <c r="A49" s="8"/>
      <c r="B49" s="7"/>
      <c r="C49" s="8"/>
      <c r="D49" s="24"/>
      <c r="E49" s="24"/>
      <c r="F49" s="24"/>
      <c r="G49" s="24"/>
      <c r="H49" s="24"/>
      <c r="I49" s="24"/>
      <c r="J49" s="7"/>
      <c r="K49" s="8"/>
      <c r="L49" s="7"/>
    </row>
    <row r="50" spans="1:12" s="4" customFormat="1" ht="18" customHeight="1">
      <c r="A50" s="8"/>
      <c r="B50" s="7"/>
      <c r="C50" s="8"/>
      <c r="D50" s="24"/>
      <c r="E50" s="24"/>
      <c r="F50" s="24"/>
      <c r="G50" s="24"/>
      <c r="H50" s="24"/>
      <c r="I50" s="24"/>
      <c r="J50" s="7"/>
      <c r="K50" s="8"/>
      <c r="L50" s="7"/>
    </row>
    <row r="51" spans="1:12" s="4" customFormat="1" ht="18" customHeight="1">
      <c r="A51" s="8"/>
      <c r="B51" s="7"/>
      <c r="C51" s="8"/>
      <c r="D51" s="24"/>
      <c r="E51" s="24"/>
      <c r="F51" s="24"/>
      <c r="G51" s="24"/>
      <c r="H51" s="24"/>
      <c r="I51" s="24"/>
      <c r="J51" s="7"/>
      <c r="K51" s="8"/>
      <c r="L51" s="7"/>
    </row>
    <row r="52" spans="1:12" s="4" customFormat="1" ht="18" customHeight="1">
      <c r="A52" s="8"/>
      <c r="B52" s="7"/>
      <c r="C52" s="8"/>
      <c r="D52" s="24"/>
      <c r="E52" s="24"/>
      <c r="F52" s="24"/>
      <c r="G52" s="24"/>
      <c r="H52" s="24"/>
      <c r="I52" s="24"/>
      <c r="J52" s="7"/>
      <c r="K52" s="8"/>
      <c r="L52" s="7"/>
    </row>
    <row r="53" spans="1:12" s="4" customFormat="1" ht="18" customHeight="1">
      <c r="A53" s="8"/>
      <c r="B53" s="7"/>
      <c r="C53" s="8"/>
      <c r="D53" s="24"/>
      <c r="E53" s="24"/>
      <c r="F53" s="24"/>
      <c r="G53" s="24"/>
      <c r="H53" s="24"/>
      <c r="I53" s="24"/>
      <c r="J53" s="7"/>
      <c r="K53" s="8"/>
      <c r="L53" s="7"/>
    </row>
    <row r="54" spans="1:12" s="4" customFormat="1" ht="18" customHeight="1">
      <c r="A54" s="8"/>
      <c r="B54" s="7"/>
      <c r="C54" s="8"/>
      <c r="D54" s="24"/>
      <c r="E54" s="24"/>
      <c r="F54" s="24"/>
      <c r="G54" s="24"/>
      <c r="H54" s="24"/>
      <c r="I54" s="24"/>
      <c r="J54" s="7"/>
      <c r="K54" s="8"/>
      <c r="L54" s="7"/>
    </row>
    <row r="55" spans="1:12" s="4" customFormat="1" ht="18" customHeight="1">
      <c r="A55" s="8"/>
      <c r="B55" s="7"/>
      <c r="C55" s="8"/>
      <c r="D55" s="24"/>
      <c r="E55" s="24"/>
      <c r="F55" s="24"/>
      <c r="G55" s="24"/>
      <c r="H55" s="24"/>
      <c r="I55" s="24"/>
      <c r="J55" s="7"/>
      <c r="K55" s="8"/>
      <c r="L55" s="7"/>
    </row>
    <row r="56" spans="1:12" s="4" customFormat="1" ht="18" customHeight="1">
      <c r="A56" s="8"/>
      <c r="B56" s="7"/>
      <c r="C56" s="8"/>
      <c r="D56" s="24"/>
      <c r="E56" s="24"/>
      <c r="F56" s="24"/>
      <c r="G56" s="24"/>
      <c r="H56" s="24"/>
      <c r="I56" s="24"/>
      <c r="J56" s="7"/>
      <c r="K56" s="8"/>
      <c r="L56" s="7"/>
    </row>
    <row r="57" spans="1:12" s="4" customFormat="1" ht="18" customHeight="1">
      <c r="A57" s="8"/>
      <c r="B57" s="7"/>
      <c r="C57" s="8"/>
      <c r="D57" s="24"/>
      <c r="E57" s="24"/>
      <c r="F57" s="24"/>
      <c r="G57" s="24"/>
      <c r="H57" s="24"/>
      <c r="I57" s="24"/>
      <c r="J57" s="7"/>
      <c r="K57" s="8"/>
      <c r="L57" s="7"/>
    </row>
    <row r="58" spans="1:12" s="4" customFormat="1" ht="18" customHeight="1">
      <c r="A58" s="8"/>
      <c r="B58" s="7"/>
      <c r="C58" s="8"/>
      <c r="D58" s="24"/>
      <c r="E58" s="24"/>
      <c r="F58" s="24"/>
      <c r="G58" s="24"/>
      <c r="H58" s="24"/>
      <c r="I58" s="24"/>
      <c r="J58" s="7"/>
      <c r="K58" s="8"/>
      <c r="L58" s="7"/>
    </row>
    <row r="59" spans="1:12" s="4" customFormat="1" ht="18" customHeight="1">
      <c r="A59" s="8"/>
      <c r="B59" s="7"/>
      <c r="C59" s="8"/>
      <c r="D59" s="24"/>
      <c r="E59" s="24"/>
      <c r="F59" s="24"/>
      <c r="G59" s="24"/>
      <c r="H59" s="24"/>
      <c r="I59" s="24"/>
      <c r="J59" s="7"/>
      <c r="K59" s="8"/>
      <c r="L59" s="7"/>
    </row>
    <row r="60" spans="1:12" s="4" customFormat="1" ht="18" customHeight="1">
      <c r="A60" s="8"/>
      <c r="B60" s="7"/>
      <c r="C60" s="8"/>
      <c r="D60" s="24"/>
      <c r="E60" s="24"/>
      <c r="F60" s="24"/>
      <c r="G60" s="24"/>
      <c r="H60" s="24"/>
      <c r="I60" s="24"/>
      <c r="J60" s="7"/>
      <c r="K60" s="8"/>
      <c r="L60" s="7"/>
    </row>
    <row r="61" spans="1:12" s="4" customFormat="1" ht="18" customHeight="1">
      <c r="A61" s="8"/>
      <c r="B61" s="7"/>
      <c r="C61" s="8"/>
      <c r="D61" s="24"/>
      <c r="E61" s="24"/>
      <c r="F61" s="24"/>
      <c r="G61" s="24"/>
      <c r="H61" s="24"/>
      <c r="I61" s="24"/>
      <c r="J61" s="7"/>
      <c r="K61" s="8"/>
      <c r="L61" s="7"/>
    </row>
    <row r="62" spans="1:12" s="4" customFormat="1" ht="18" customHeight="1">
      <c r="A62" s="49"/>
      <c r="B62" s="15"/>
      <c r="C62" s="49"/>
      <c r="D62" s="27"/>
      <c r="E62" s="27"/>
      <c r="F62" s="27"/>
      <c r="G62" s="27"/>
      <c r="H62" s="27"/>
      <c r="I62" s="27"/>
      <c r="J62" s="15"/>
      <c r="K62" s="49"/>
      <c r="L62" s="15"/>
    </row>
    <row r="63" s="4" customFormat="1" ht="18" customHeight="1"/>
    <row r="64" s="4" customFormat="1" ht="18" customHeight="1"/>
    <row r="65" s="4" customFormat="1" ht="18" customHeight="1"/>
    <row r="66" s="4" customFormat="1" ht="18" customHeight="1"/>
    <row r="67" s="4" customFormat="1" ht="18" customHeight="1"/>
    <row r="68" s="4" customFormat="1" ht="18" customHeight="1"/>
    <row r="69" s="4" customFormat="1" ht="18" customHeight="1"/>
    <row r="70" s="4" customFormat="1" ht="18" customHeight="1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</sheetData>
  <mergeCells count="3">
    <mergeCell ref="A2:B2"/>
    <mergeCell ref="C2:J2"/>
    <mergeCell ref="K2:L2"/>
  </mergeCells>
  <printOptions/>
  <pageMargins left="0.36" right="0.3" top="1" bottom="0.58" header="0.5" footer="0.32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13" sqref="C13"/>
    </sheetView>
  </sheetViews>
  <sheetFormatPr defaultColWidth="8.88671875" defaultRowHeight="13.5"/>
  <cols>
    <col min="1" max="1" width="2.6640625" style="1" customWidth="1"/>
    <col min="2" max="2" width="16.10546875" style="1" customWidth="1"/>
    <col min="3" max="8" width="6.77734375" style="1" customWidth="1"/>
    <col min="9" max="9" width="4.5546875" style="1" customWidth="1"/>
    <col min="10" max="10" width="6.77734375" style="1" customWidth="1"/>
    <col min="11" max="11" width="8.4453125" style="1" customWidth="1"/>
    <col min="12" max="12" width="4.77734375" style="1" customWidth="1"/>
    <col min="13" max="23" width="6.77734375" style="1" customWidth="1"/>
    <col min="24" max="16384" width="8.88671875" style="1" customWidth="1"/>
  </cols>
  <sheetData>
    <row r="1" ht="18" customHeight="1">
      <c r="A1" s="1" t="s">
        <v>264</v>
      </c>
    </row>
    <row r="2" spans="1:12" ht="18" customHeight="1">
      <c r="A2" s="210" t="s">
        <v>0</v>
      </c>
      <c r="B2" s="211"/>
      <c r="C2" s="210" t="s">
        <v>2</v>
      </c>
      <c r="D2" s="212"/>
      <c r="E2" s="212"/>
      <c r="F2" s="212"/>
      <c r="G2" s="212"/>
      <c r="H2" s="212"/>
      <c r="I2" s="212"/>
      <c r="J2" s="211"/>
      <c r="K2" s="210" t="s">
        <v>1</v>
      </c>
      <c r="L2" s="211"/>
    </row>
    <row r="3" spans="1:12" s="4" customFormat="1" ht="18" customHeight="1">
      <c r="A3" s="2"/>
      <c r="B3" s="3" t="s">
        <v>61</v>
      </c>
      <c r="K3" s="5"/>
      <c r="L3" s="3"/>
    </row>
    <row r="4" spans="1:12" s="4" customFormat="1" ht="18" customHeight="1">
      <c r="A4" s="6"/>
      <c r="B4" s="7"/>
      <c r="C4" s="9">
        <f>주요자재!C25</f>
        <v>715.7446461</v>
      </c>
      <c r="D4" s="4" t="s">
        <v>67</v>
      </c>
      <c r="K4" s="61">
        <f>C4</f>
        <v>715.7446461</v>
      </c>
      <c r="L4" s="7" t="s">
        <v>39</v>
      </c>
    </row>
    <row r="5" spans="1:12" s="4" customFormat="1" ht="18" customHeight="1">
      <c r="A5" s="6"/>
      <c r="B5" s="7" t="s">
        <v>62</v>
      </c>
      <c r="C5" s="12"/>
      <c r="D5" s="12"/>
      <c r="E5" s="12"/>
      <c r="F5" s="12"/>
      <c r="G5" s="12"/>
      <c r="H5" s="12"/>
      <c r="I5" s="9"/>
      <c r="J5" s="9"/>
      <c r="K5" s="10"/>
      <c r="L5" s="7"/>
    </row>
    <row r="6" spans="1:12" s="4" customFormat="1" ht="18" customHeight="1">
      <c r="A6" s="6"/>
      <c r="B6" s="7"/>
      <c r="C6" s="9">
        <v>1</v>
      </c>
      <c r="D6" s="9" t="s">
        <v>68</v>
      </c>
      <c r="E6" s="13"/>
      <c r="F6" s="13"/>
      <c r="G6" s="13"/>
      <c r="H6" s="9"/>
      <c r="I6" s="9"/>
      <c r="J6" s="9"/>
      <c r="K6" s="10">
        <f>C6</f>
        <v>1</v>
      </c>
      <c r="L6" s="7" t="s">
        <v>68</v>
      </c>
    </row>
    <row r="7" spans="1:12" s="4" customFormat="1" ht="18" customHeight="1">
      <c r="A7" s="6"/>
      <c r="B7" s="7" t="s">
        <v>63</v>
      </c>
      <c r="C7" s="12"/>
      <c r="D7" s="12"/>
      <c r="E7" s="12"/>
      <c r="F7" s="12"/>
      <c r="G7" s="12"/>
      <c r="H7" s="12"/>
      <c r="I7" s="9"/>
      <c r="J7" s="9"/>
      <c r="K7" s="10"/>
      <c r="L7" s="7"/>
    </row>
    <row r="8" spans="1:12" s="4" customFormat="1" ht="18" customHeight="1">
      <c r="A8" s="6"/>
      <c r="B8" s="7"/>
      <c r="C8" s="9">
        <v>1</v>
      </c>
      <c r="D8" s="4" t="s">
        <v>68</v>
      </c>
      <c r="E8" s="12"/>
      <c r="F8" s="12"/>
      <c r="G8" s="12"/>
      <c r="H8" s="12"/>
      <c r="I8" s="9"/>
      <c r="J8" s="9"/>
      <c r="K8" s="10">
        <f>C8</f>
        <v>1</v>
      </c>
      <c r="L8" s="7" t="s">
        <v>68</v>
      </c>
    </row>
    <row r="9" spans="1:12" s="4" customFormat="1" ht="18" customHeight="1">
      <c r="A9" s="6"/>
      <c r="B9" s="7" t="s">
        <v>64</v>
      </c>
      <c r="C9" s="12"/>
      <c r="E9" s="19"/>
      <c r="F9" s="12"/>
      <c r="G9" s="12"/>
      <c r="H9" s="12"/>
      <c r="I9" s="12"/>
      <c r="J9" s="9"/>
      <c r="K9" s="21"/>
      <c r="L9" s="7"/>
    </row>
    <row r="10" spans="1:12" s="4" customFormat="1" ht="18" customHeight="1">
      <c r="A10" s="6"/>
      <c r="B10" s="7"/>
      <c r="C10" s="9">
        <v>1</v>
      </c>
      <c r="D10" s="4" t="s">
        <v>68</v>
      </c>
      <c r="E10" s="19"/>
      <c r="F10" s="12"/>
      <c r="G10" s="12"/>
      <c r="H10" s="12"/>
      <c r="I10" s="12"/>
      <c r="J10" s="9"/>
      <c r="K10" s="10">
        <f>C10</f>
        <v>1</v>
      </c>
      <c r="L10" s="7" t="s">
        <v>68</v>
      </c>
    </row>
    <row r="11" spans="1:12" s="4" customFormat="1" ht="18" customHeight="1">
      <c r="A11" s="6"/>
      <c r="B11" s="7" t="s">
        <v>65</v>
      </c>
      <c r="K11" s="8"/>
      <c r="L11" s="7"/>
    </row>
    <row r="12" spans="1:12" s="4" customFormat="1" ht="18" customHeight="1">
      <c r="A12" s="6"/>
      <c r="B12" s="7"/>
      <c r="C12" s="9">
        <v>6</v>
      </c>
      <c r="D12" s="20" t="s">
        <v>69</v>
      </c>
      <c r="K12" s="10">
        <f>C12</f>
        <v>6</v>
      </c>
      <c r="L12" s="7" t="s">
        <v>69</v>
      </c>
    </row>
    <row r="13" spans="1:12" s="4" customFormat="1" ht="18" customHeight="1">
      <c r="A13" s="6"/>
      <c r="B13" s="7" t="s">
        <v>75</v>
      </c>
      <c r="C13" s="9"/>
      <c r="D13" s="20"/>
      <c r="F13" s="12"/>
      <c r="G13" s="12"/>
      <c r="H13" s="12"/>
      <c r="I13" s="9"/>
      <c r="J13" s="9"/>
      <c r="K13" s="10"/>
      <c r="L13" s="7"/>
    </row>
    <row r="14" spans="1:12" s="4" customFormat="1" ht="18" customHeight="1">
      <c r="A14" s="6"/>
      <c r="B14" s="7"/>
      <c r="C14" s="9">
        <v>6</v>
      </c>
      <c r="D14" s="20" t="s">
        <v>69</v>
      </c>
      <c r="F14" s="12"/>
      <c r="G14" s="12"/>
      <c r="H14" s="12"/>
      <c r="I14" s="9"/>
      <c r="J14" s="9"/>
      <c r="K14" s="10">
        <f>C14</f>
        <v>6</v>
      </c>
      <c r="L14" s="7" t="s">
        <v>69</v>
      </c>
    </row>
    <row r="15" spans="1:12" s="4" customFormat="1" ht="18" customHeight="1">
      <c r="A15" s="6"/>
      <c r="B15" s="7" t="s">
        <v>66</v>
      </c>
      <c r="C15" s="9"/>
      <c r="D15" s="20"/>
      <c r="F15" s="9"/>
      <c r="G15" s="12"/>
      <c r="H15" s="9"/>
      <c r="I15" s="9"/>
      <c r="J15" s="9"/>
      <c r="K15" s="10"/>
      <c r="L15" s="7"/>
    </row>
    <row r="16" spans="1:12" s="4" customFormat="1" ht="18" customHeight="1">
      <c r="A16" s="6"/>
      <c r="B16" s="7"/>
      <c r="C16" s="9">
        <v>1</v>
      </c>
      <c r="D16" s="12" t="s">
        <v>68</v>
      </c>
      <c r="E16" s="9"/>
      <c r="F16" s="9"/>
      <c r="G16" s="9"/>
      <c r="H16" s="9"/>
      <c r="I16" s="9"/>
      <c r="J16" s="9"/>
      <c r="K16" s="10">
        <f>C16</f>
        <v>1</v>
      </c>
      <c r="L16" s="7" t="s">
        <v>68</v>
      </c>
    </row>
    <row r="17" spans="1:12" s="4" customFormat="1" ht="18" customHeight="1">
      <c r="A17" s="6"/>
      <c r="B17" s="7" t="s">
        <v>76</v>
      </c>
      <c r="C17" s="9"/>
      <c r="D17" s="9"/>
      <c r="E17" s="12"/>
      <c r="F17" s="9"/>
      <c r="G17" s="9"/>
      <c r="H17" s="9"/>
      <c r="I17" s="9"/>
      <c r="J17" s="9"/>
      <c r="K17" s="10"/>
      <c r="L17" s="7"/>
    </row>
    <row r="18" spans="1:12" s="4" customFormat="1" ht="18" customHeight="1">
      <c r="A18" s="6"/>
      <c r="B18" s="7"/>
      <c r="C18" s="9">
        <v>6</v>
      </c>
      <c r="D18" s="9" t="s">
        <v>77</v>
      </c>
      <c r="E18" s="12"/>
      <c r="F18" s="9"/>
      <c r="G18" s="9"/>
      <c r="H18" s="9"/>
      <c r="I18" s="9"/>
      <c r="J18" s="9"/>
      <c r="K18" s="10">
        <f>C18</f>
        <v>6</v>
      </c>
      <c r="L18" s="7" t="s">
        <v>77</v>
      </c>
    </row>
    <row r="19" spans="1:12" s="4" customFormat="1" ht="18" customHeight="1">
      <c r="A19" s="6"/>
      <c r="B19" s="7"/>
      <c r="C19" s="9"/>
      <c r="D19" s="9"/>
      <c r="E19" s="9"/>
      <c r="F19" s="9"/>
      <c r="G19" s="9"/>
      <c r="H19" s="9"/>
      <c r="I19" s="9"/>
      <c r="J19" s="9"/>
      <c r="K19" s="10"/>
      <c r="L19" s="7"/>
    </row>
    <row r="20" spans="1:12" s="4" customFormat="1" ht="18" customHeight="1">
      <c r="A20" s="6"/>
      <c r="B20" s="7" t="s">
        <v>256</v>
      </c>
      <c r="C20" s="9">
        <v>1</v>
      </c>
      <c r="D20" s="9" t="s">
        <v>81</v>
      </c>
      <c r="E20" s="12"/>
      <c r="F20" s="9"/>
      <c r="G20" s="9"/>
      <c r="H20" s="9"/>
      <c r="I20" s="9"/>
      <c r="J20" s="9"/>
      <c r="K20" s="10">
        <f>C20</f>
        <v>1</v>
      </c>
      <c r="L20" s="87" t="str">
        <f>D20</f>
        <v>식</v>
      </c>
    </row>
    <row r="21" spans="1:12" s="4" customFormat="1" ht="18" customHeight="1">
      <c r="A21" s="6"/>
      <c r="B21" s="7"/>
      <c r="C21" s="12"/>
      <c r="D21" s="9"/>
      <c r="E21" s="12"/>
      <c r="F21" s="9"/>
      <c r="G21" s="9"/>
      <c r="H21" s="9"/>
      <c r="I21" s="9"/>
      <c r="J21" s="9"/>
      <c r="K21" s="10"/>
      <c r="L21" s="7"/>
    </row>
    <row r="22" spans="1:12" s="4" customFormat="1" ht="18" customHeight="1">
      <c r="A22" s="6"/>
      <c r="B22" s="7"/>
      <c r="C22" s="13"/>
      <c r="D22" s="12"/>
      <c r="E22" s="9"/>
      <c r="F22" s="9"/>
      <c r="G22" s="9"/>
      <c r="H22" s="9"/>
      <c r="I22" s="9"/>
      <c r="J22" s="9"/>
      <c r="K22" s="10"/>
      <c r="L22" s="7"/>
    </row>
    <row r="23" spans="1:12" s="4" customFormat="1" ht="18" customHeight="1">
      <c r="A23" s="6"/>
      <c r="B23" s="7"/>
      <c r="C23" s="12"/>
      <c r="E23" s="22"/>
      <c r="F23" s="12"/>
      <c r="G23" s="12"/>
      <c r="H23" s="12"/>
      <c r="I23" s="12"/>
      <c r="J23" s="9"/>
      <c r="K23" s="21"/>
      <c r="L23" s="7"/>
    </row>
    <row r="24" spans="1:12" s="4" customFormat="1" ht="18" customHeight="1">
      <c r="A24" s="6"/>
      <c r="B24" s="7"/>
      <c r="C24" s="12"/>
      <c r="D24" s="9"/>
      <c r="E24" s="12"/>
      <c r="F24" s="9"/>
      <c r="G24" s="9"/>
      <c r="H24" s="9"/>
      <c r="I24" s="9"/>
      <c r="J24" s="9"/>
      <c r="K24" s="10"/>
      <c r="L24" s="7"/>
    </row>
    <row r="25" spans="1:12" s="4" customFormat="1" ht="18" customHeight="1">
      <c r="A25" s="6"/>
      <c r="B25" s="7"/>
      <c r="C25" s="9"/>
      <c r="D25" s="9"/>
      <c r="E25" s="9"/>
      <c r="F25" s="9"/>
      <c r="G25" s="9"/>
      <c r="H25" s="9"/>
      <c r="I25" s="9"/>
      <c r="J25" s="9"/>
      <c r="K25" s="10"/>
      <c r="L25" s="7"/>
    </row>
    <row r="26" spans="1:12" s="4" customFormat="1" ht="18" customHeight="1">
      <c r="A26" s="6"/>
      <c r="B26" s="7"/>
      <c r="C26" s="9"/>
      <c r="D26" s="9"/>
      <c r="E26" s="12"/>
      <c r="F26" s="9"/>
      <c r="G26" s="9"/>
      <c r="H26" s="9"/>
      <c r="I26" s="9"/>
      <c r="J26" s="9"/>
      <c r="K26" s="10"/>
      <c r="L26" s="7"/>
    </row>
    <row r="27" spans="1:12" s="4" customFormat="1" ht="18" customHeight="1">
      <c r="A27" s="6"/>
      <c r="B27" s="7"/>
      <c r="C27" s="9"/>
      <c r="D27" s="9"/>
      <c r="E27" s="9"/>
      <c r="F27" s="9"/>
      <c r="G27" s="9"/>
      <c r="H27" s="9"/>
      <c r="I27" s="9"/>
      <c r="J27" s="9"/>
      <c r="K27" s="10"/>
      <c r="L27" s="7"/>
    </row>
    <row r="28" spans="1:12" s="4" customFormat="1" ht="18" customHeight="1">
      <c r="A28" s="6"/>
      <c r="B28" s="7"/>
      <c r="C28" s="9"/>
      <c r="D28" s="9"/>
      <c r="E28" s="9"/>
      <c r="F28" s="9"/>
      <c r="G28" s="9"/>
      <c r="H28" s="9"/>
      <c r="I28" s="9"/>
      <c r="J28" s="9"/>
      <c r="K28" s="10"/>
      <c r="L28" s="7"/>
    </row>
    <row r="29" spans="1:12" s="4" customFormat="1" ht="18" customHeight="1">
      <c r="A29" s="6"/>
      <c r="B29" s="7"/>
      <c r="C29" s="9"/>
      <c r="D29" s="9"/>
      <c r="E29" s="9"/>
      <c r="F29" s="9"/>
      <c r="G29" s="9"/>
      <c r="H29" s="9"/>
      <c r="I29" s="9"/>
      <c r="J29" s="9"/>
      <c r="K29" s="10"/>
      <c r="L29" s="7"/>
    </row>
    <row r="30" spans="1:12" s="4" customFormat="1" ht="18" customHeight="1">
      <c r="A30" s="6"/>
      <c r="B30" s="7"/>
      <c r="C30" s="9"/>
      <c r="D30" s="9"/>
      <c r="E30" s="9"/>
      <c r="F30" s="9"/>
      <c r="G30" s="9"/>
      <c r="H30" s="9"/>
      <c r="I30" s="9"/>
      <c r="J30" s="9"/>
      <c r="K30" s="10"/>
      <c r="L30" s="7"/>
    </row>
    <row r="31" spans="1:12" s="4" customFormat="1" ht="18" customHeight="1">
      <c r="A31" s="6"/>
      <c r="B31" s="7"/>
      <c r="C31" s="9"/>
      <c r="D31" s="9"/>
      <c r="E31" s="9"/>
      <c r="F31" s="9"/>
      <c r="G31" s="9"/>
      <c r="H31" s="9"/>
      <c r="I31" s="9"/>
      <c r="J31" s="9"/>
      <c r="K31" s="10"/>
      <c r="L31" s="7"/>
    </row>
    <row r="32" spans="1:12" s="4" customFormat="1" ht="18" customHeight="1">
      <c r="A32" s="6"/>
      <c r="B32" s="7"/>
      <c r="C32" s="9"/>
      <c r="D32" s="9"/>
      <c r="E32" s="9"/>
      <c r="F32" s="9"/>
      <c r="G32" s="9"/>
      <c r="H32" s="9"/>
      <c r="I32" s="9"/>
      <c r="J32" s="9"/>
      <c r="K32" s="10"/>
      <c r="L32" s="7"/>
    </row>
    <row r="33" spans="1:12" s="4" customFormat="1" ht="18" customHeight="1">
      <c r="A33" s="6"/>
      <c r="B33" s="7"/>
      <c r="C33" s="9"/>
      <c r="D33" s="9"/>
      <c r="E33" s="9"/>
      <c r="F33" s="9"/>
      <c r="G33" s="9"/>
      <c r="H33" s="9"/>
      <c r="I33" s="9"/>
      <c r="J33" s="9"/>
      <c r="K33" s="10"/>
      <c r="L33" s="7"/>
    </row>
    <row r="34" spans="1:12" s="4" customFormat="1" ht="18" customHeight="1">
      <c r="A34" s="6"/>
      <c r="B34" s="7"/>
      <c r="C34" s="9"/>
      <c r="D34" s="9"/>
      <c r="E34" s="9"/>
      <c r="F34" s="9"/>
      <c r="G34" s="9"/>
      <c r="H34" s="9"/>
      <c r="I34" s="9"/>
      <c r="J34" s="9"/>
      <c r="K34" s="10"/>
      <c r="L34" s="7"/>
    </row>
    <row r="35" spans="1:12" s="4" customFormat="1" ht="18" customHeight="1">
      <c r="A35" s="6"/>
      <c r="B35" s="7"/>
      <c r="C35" s="9"/>
      <c r="D35" s="9"/>
      <c r="E35" s="12"/>
      <c r="F35" s="9"/>
      <c r="G35" s="9"/>
      <c r="H35" s="9"/>
      <c r="I35" s="9"/>
      <c r="J35" s="9"/>
      <c r="K35" s="10"/>
      <c r="L35" s="7"/>
    </row>
    <row r="36" spans="1:12" s="4" customFormat="1" ht="18" customHeight="1">
      <c r="A36" s="6"/>
      <c r="B36" s="7"/>
      <c r="C36" s="9"/>
      <c r="D36" s="9"/>
      <c r="E36" s="9"/>
      <c r="F36" s="9"/>
      <c r="G36" s="9"/>
      <c r="H36" s="9"/>
      <c r="I36" s="9"/>
      <c r="J36" s="9"/>
      <c r="K36" s="10"/>
      <c r="L36" s="7"/>
    </row>
    <row r="37" spans="1:12" s="4" customFormat="1" ht="18" customHeight="1">
      <c r="A37" s="6"/>
      <c r="B37" s="7"/>
      <c r="C37" s="9"/>
      <c r="D37" s="9"/>
      <c r="E37" s="9"/>
      <c r="F37" s="9"/>
      <c r="G37" s="9"/>
      <c r="H37" s="9"/>
      <c r="I37" s="9"/>
      <c r="J37" s="9"/>
      <c r="K37" s="10"/>
      <c r="L37" s="7"/>
    </row>
    <row r="38" spans="1:12" s="4" customFormat="1" ht="18" customHeight="1">
      <c r="A38" s="14"/>
      <c r="B38" s="15"/>
      <c r="C38" s="16"/>
      <c r="D38" s="16"/>
      <c r="E38" s="17"/>
      <c r="F38" s="16"/>
      <c r="G38" s="16"/>
      <c r="H38" s="16"/>
      <c r="I38" s="16"/>
      <c r="J38" s="16"/>
      <c r="K38" s="18"/>
      <c r="L38" s="15"/>
    </row>
    <row r="39" s="4" customFormat="1" ht="18" customHeight="1"/>
    <row r="40" s="4" customFormat="1" ht="18" customHeight="1"/>
    <row r="41" s="4" customFormat="1" ht="18" customHeight="1"/>
    <row r="42" s="4" customFormat="1" ht="18" customHeight="1"/>
    <row r="43" s="4" customFormat="1" ht="18" customHeight="1"/>
    <row r="44" s="4" customFormat="1" ht="18" customHeight="1"/>
    <row r="45" s="4" customFormat="1" ht="18" customHeight="1"/>
    <row r="46" s="4" customFormat="1" ht="18" customHeight="1"/>
    <row r="47" s="4" customFormat="1" ht="18" customHeight="1"/>
    <row r="48" s="4" customFormat="1" ht="18" customHeight="1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</sheetData>
  <mergeCells count="3">
    <mergeCell ref="A2:B2"/>
    <mergeCell ref="C2:J2"/>
    <mergeCell ref="K2:L2"/>
  </mergeCells>
  <printOptions/>
  <pageMargins left="0.28" right="0.35" top="1" bottom="0.55" header="0.5" footer="0.2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2007-09-03T02:44:57Z</cp:lastPrinted>
  <dcterms:created xsi:type="dcterms:W3CDTF">2002-03-27T07:55:00Z</dcterms:created>
  <dcterms:modified xsi:type="dcterms:W3CDTF">2008-05-25T03:34:21Z</dcterms:modified>
  <cp:category/>
  <cp:version/>
  <cp:contentType/>
  <cp:contentStatus/>
</cp:coreProperties>
</file>