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870" windowHeight="11610" activeTab="0"/>
  </bookViews>
  <sheets>
    <sheet name="직각부 버팀대 검토" sheetId="1" r:id="rId1"/>
    <sheet name="까치발 검토" sheetId="2" r:id="rId2"/>
    <sheet name="엄지말뚝 검토" sheetId="3" r:id="rId3"/>
    <sheet name="띠장 검토" sheetId="4" r:id="rId4"/>
    <sheet name="토류판 검토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<sst xmlns="http://schemas.openxmlformats.org/spreadsheetml/2006/main" count="306" uniqueCount="241">
  <si>
    <t>1) 사용강재제원</t>
  </si>
  <si>
    <t>단위중량(w)</t>
  </si>
  <si>
    <t>kg/m</t>
  </si>
  <si>
    <t>2) 검토조건</t>
  </si>
  <si>
    <t>m</t>
  </si>
  <si>
    <t>t/EA</t>
  </si>
  <si>
    <t>t/m</t>
  </si>
  <si>
    <t>3) 단면력의 계산</t>
  </si>
  <si>
    <t>4) stress check</t>
  </si>
  <si>
    <t>단면적(A)</t>
  </si>
  <si>
    <r>
      <t>cm</t>
    </r>
    <r>
      <rPr>
        <vertAlign val="superscript"/>
        <sz val="9"/>
        <rFont val="돋움"/>
        <family val="3"/>
      </rPr>
      <t>2</t>
    </r>
  </si>
  <si>
    <r>
      <t xml:space="preserve">   ① strut의 최대 설치간격 : l</t>
    </r>
    <r>
      <rPr>
        <vertAlign val="subscript"/>
        <sz val="9"/>
        <rFont val="돋움"/>
        <family val="3"/>
      </rPr>
      <t>e</t>
    </r>
    <r>
      <rPr>
        <sz val="9"/>
        <rFont val="돋움"/>
        <family val="3"/>
      </rPr>
      <t xml:space="preserve"> =</t>
    </r>
  </si>
  <si>
    <r>
      <t>단면 2차모멘트(I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>)</t>
    </r>
  </si>
  <si>
    <r>
      <t>cm</t>
    </r>
    <r>
      <rPr>
        <vertAlign val="superscript"/>
        <sz val="9"/>
        <rFont val="돋움"/>
        <family val="3"/>
      </rPr>
      <t>4</t>
    </r>
  </si>
  <si>
    <r>
      <t xml:space="preserve">   ③ strut의 최대 축력 : N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 xml:space="preserve"> =</t>
    </r>
  </si>
  <si>
    <r>
      <t>단면 2차모멘트(I</t>
    </r>
    <r>
      <rPr>
        <vertAlign val="subscript"/>
        <sz val="9"/>
        <rFont val="돋움"/>
        <family val="3"/>
      </rPr>
      <t>y</t>
    </r>
    <r>
      <rPr>
        <sz val="9"/>
        <rFont val="돋움"/>
        <family val="3"/>
      </rPr>
      <t>)</t>
    </r>
  </si>
  <si>
    <r>
      <t xml:space="preserve">   ④ 연직하중(고정하중+적재하중) : w</t>
    </r>
    <r>
      <rPr>
        <vertAlign val="subscript"/>
        <sz val="9"/>
        <rFont val="돋움"/>
        <family val="3"/>
      </rPr>
      <t>o</t>
    </r>
    <r>
      <rPr>
        <sz val="9"/>
        <rFont val="돋움"/>
        <family val="3"/>
      </rPr>
      <t xml:space="preserve"> =</t>
    </r>
  </si>
  <si>
    <r>
      <t>단면 2차반경(r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>)</t>
    </r>
  </si>
  <si>
    <r>
      <t>cm</t>
    </r>
    <r>
      <rPr>
        <vertAlign val="superscript"/>
        <sz val="9"/>
        <color indexed="9"/>
        <rFont val="돋움"/>
        <family val="3"/>
      </rPr>
      <t>4</t>
    </r>
  </si>
  <si>
    <r>
      <t>단면 2차반경(r</t>
    </r>
    <r>
      <rPr>
        <vertAlign val="subscript"/>
        <sz val="9"/>
        <rFont val="돋움"/>
        <family val="3"/>
      </rPr>
      <t>y</t>
    </r>
    <r>
      <rPr>
        <sz val="9"/>
        <rFont val="돋움"/>
        <family val="3"/>
      </rPr>
      <t>)</t>
    </r>
  </si>
  <si>
    <r>
      <t>단면계수(Z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>)</t>
    </r>
  </si>
  <si>
    <r>
      <t>cm</t>
    </r>
    <r>
      <rPr>
        <vertAlign val="superscript"/>
        <sz val="9"/>
        <rFont val="돋움"/>
        <family val="3"/>
      </rPr>
      <t>3</t>
    </r>
  </si>
  <si>
    <r>
      <t>단면계수(Z</t>
    </r>
    <r>
      <rPr>
        <vertAlign val="subscript"/>
        <sz val="9"/>
        <rFont val="돋움"/>
        <family val="3"/>
      </rPr>
      <t>y</t>
    </r>
    <r>
      <rPr>
        <sz val="9"/>
        <rFont val="돋움"/>
        <family val="3"/>
      </rPr>
      <t>)</t>
    </r>
  </si>
  <si>
    <r>
      <t>Mmax = w</t>
    </r>
    <r>
      <rPr>
        <vertAlign val="subscript"/>
        <sz val="9"/>
        <rFont val="돋움"/>
        <family val="3"/>
      </rPr>
      <t>o</t>
    </r>
    <r>
      <rPr>
        <sz val="9"/>
        <rFont val="돋움"/>
        <family val="3"/>
      </rPr>
      <t>*l</t>
    </r>
    <r>
      <rPr>
        <vertAlign val="superscript"/>
        <sz val="9"/>
        <rFont val="돋움"/>
        <family val="3"/>
      </rPr>
      <t>2</t>
    </r>
    <r>
      <rPr>
        <sz val="9"/>
        <rFont val="돋움"/>
        <family val="3"/>
      </rPr>
      <t>/8 =</t>
    </r>
  </si>
  <si>
    <t xml:space="preserve">  (1) 근사해석법</t>
  </si>
  <si>
    <t xml:space="preserve">     ① 연직(강축)방향의 검토</t>
  </si>
  <si>
    <r>
      <t xml:space="preserve">         λ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 xml:space="preserve"> = l/r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 xml:space="preserve"> =</t>
    </r>
  </si>
  <si>
    <t>는 20 &lt; l/λ &lt; 93 이므로</t>
  </si>
  <si>
    <r>
      <t xml:space="preserve">         - 허용압축응력(σ</t>
    </r>
    <r>
      <rPr>
        <vertAlign val="subscript"/>
        <sz val="9"/>
        <rFont val="돋움"/>
        <family val="3"/>
      </rPr>
      <t>a</t>
    </r>
    <r>
      <rPr>
        <sz val="9"/>
        <rFont val="돋움"/>
        <family val="3"/>
      </rPr>
      <t>)</t>
    </r>
  </si>
  <si>
    <r>
      <t>kg/cm</t>
    </r>
    <r>
      <rPr>
        <vertAlign val="superscript"/>
        <sz val="9"/>
        <rFont val="돋움"/>
        <family val="3"/>
      </rPr>
      <t>2</t>
    </r>
  </si>
  <si>
    <r>
      <t xml:space="preserve">         - 작용압축응력(σ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>)</t>
    </r>
  </si>
  <si>
    <r>
      <t xml:space="preserve">               σ</t>
    </r>
    <r>
      <rPr>
        <vertAlign val="subscript"/>
        <sz val="9"/>
        <rFont val="돋움"/>
        <family val="3"/>
      </rPr>
      <t>xa</t>
    </r>
    <r>
      <rPr>
        <sz val="9"/>
        <rFont val="돋움"/>
        <family val="3"/>
      </rPr>
      <t xml:space="preserve"> = 1.5 x [1400 - 8.4(λ - 20)] =</t>
    </r>
  </si>
  <si>
    <r>
      <t xml:space="preserve">               σ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 xml:space="preserve"> = N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>/A + M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>/Z =</t>
    </r>
  </si>
  <si>
    <t xml:space="preserve">     ② 수평(약축)방향의 검토</t>
  </si>
  <si>
    <r>
      <t xml:space="preserve">         λ</t>
    </r>
    <r>
      <rPr>
        <vertAlign val="subscript"/>
        <sz val="9"/>
        <rFont val="돋움"/>
        <family val="3"/>
      </rPr>
      <t>y</t>
    </r>
    <r>
      <rPr>
        <sz val="9"/>
        <rFont val="돋움"/>
        <family val="3"/>
      </rPr>
      <t xml:space="preserve"> = l/r</t>
    </r>
    <r>
      <rPr>
        <vertAlign val="subscript"/>
        <sz val="9"/>
        <rFont val="돋움"/>
        <family val="3"/>
      </rPr>
      <t>y</t>
    </r>
    <r>
      <rPr>
        <sz val="9"/>
        <rFont val="돋움"/>
        <family val="3"/>
      </rPr>
      <t xml:space="preserve"> =</t>
    </r>
  </si>
  <si>
    <t xml:space="preserve"> (2) 조합응력해석법</t>
  </si>
  <si>
    <t xml:space="preserve">     </t>
  </si>
  <si>
    <r>
      <t xml:space="preserve">                     σ</t>
    </r>
    <r>
      <rPr>
        <vertAlign val="subscript"/>
        <sz val="9"/>
        <rFont val="돋움"/>
        <family val="3"/>
      </rPr>
      <t>c</t>
    </r>
    <r>
      <rPr>
        <sz val="9"/>
        <rFont val="돋움"/>
        <family val="3"/>
      </rPr>
      <t xml:space="preserve"> = N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 xml:space="preserve"> / A =</t>
    </r>
  </si>
  <si>
    <r>
      <t xml:space="preserve">                     σ</t>
    </r>
    <r>
      <rPr>
        <vertAlign val="subscript"/>
        <sz val="9"/>
        <rFont val="돋움"/>
        <family val="3"/>
      </rPr>
      <t>b</t>
    </r>
    <r>
      <rPr>
        <sz val="9"/>
        <rFont val="돋움"/>
        <family val="3"/>
      </rPr>
      <t xml:space="preserve"> = M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 xml:space="preserve"> / Z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 xml:space="preserve"> =</t>
    </r>
  </si>
  <si>
    <t xml:space="preserve">  ① 연직(강축)방향의 검토 - 면내좌굴</t>
  </si>
  <si>
    <r>
      <t xml:space="preserve">    - 작용응력(σ</t>
    </r>
    <r>
      <rPr>
        <vertAlign val="subscript"/>
        <sz val="9"/>
        <rFont val="돋움"/>
        <family val="3"/>
      </rPr>
      <t>c</t>
    </r>
    <r>
      <rPr>
        <sz val="9"/>
        <rFont val="돋움"/>
        <family val="3"/>
      </rPr>
      <t>, σ</t>
    </r>
    <r>
      <rPr>
        <vertAlign val="subscript"/>
        <sz val="9"/>
        <rFont val="돋움"/>
        <family val="3"/>
      </rPr>
      <t>b</t>
    </r>
    <r>
      <rPr>
        <sz val="9"/>
        <rFont val="돋움"/>
        <family val="3"/>
      </rPr>
      <t>)</t>
    </r>
  </si>
  <si>
    <r>
      <t xml:space="preserve">    - 좌굴에 대한 허용 축방향압축응력 (σ</t>
    </r>
    <r>
      <rPr>
        <vertAlign val="subscript"/>
        <sz val="9"/>
        <rFont val="돋움"/>
        <family val="3"/>
      </rPr>
      <t>cax</t>
    </r>
    <r>
      <rPr>
        <sz val="9"/>
        <rFont val="돋움"/>
        <family val="3"/>
      </rPr>
      <t>)</t>
    </r>
  </si>
  <si>
    <r>
      <t xml:space="preserve">        λ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 xml:space="preserve"> = l / r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 xml:space="preserve"> =</t>
    </r>
  </si>
  <si>
    <t xml:space="preserve">    - Euler의 좌굴응력</t>
  </si>
  <si>
    <r>
      <t xml:space="preserve">               σ</t>
    </r>
    <r>
      <rPr>
        <vertAlign val="subscript"/>
        <sz val="9"/>
        <rFont val="돋움"/>
        <family val="3"/>
      </rPr>
      <t>eax</t>
    </r>
    <r>
      <rPr>
        <sz val="9"/>
        <rFont val="돋움"/>
        <family val="3"/>
      </rPr>
      <t xml:space="preserve"> = 1.5 x 12,000,000 / {6700 + (l/r)</t>
    </r>
    <r>
      <rPr>
        <vertAlign val="superscript"/>
        <sz val="9"/>
        <rFont val="돋움"/>
        <family val="3"/>
      </rPr>
      <t>2</t>
    </r>
    <r>
      <rPr>
        <sz val="9"/>
        <rFont val="돋움"/>
        <family val="3"/>
      </rPr>
      <t>} =</t>
    </r>
  </si>
  <si>
    <r>
      <t>σ</t>
    </r>
    <r>
      <rPr>
        <b/>
        <vertAlign val="subscript"/>
        <sz val="10"/>
        <color indexed="12"/>
        <rFont val="돋움"/>
        <family val="3"/>
      </rPr>
      <t>a</t>
    </r>
    <r>
      <rPr>
        <b/>
        <sz val="10"/>
        <color indexed="12"/>
        <rFont val="돋움"/>
        <family val="3"/>
      </rPr>
      <t xml:space="preserve"> 이므로</t>
    </r>
  </si>
  <si>
    <t xml:space="preserve">                     σ</t>
  </si>
  <si>
    <t xml:space="preserve">  따라서, </t>
  </si>
  <si>
    <t>=</t>
  </si>
  <si>
    <t xml:space="preserve">  ② 수평(약축)방향의 검토 - 면외좌굴</t>
  </si>
  <si>
    <r>
      <t xml:space="preserve">    - 작용응력(σ</t>
    </r>
    <r>
      <rPr>
        <vertAlign val="subscript"/>
        <sz val="9"/>
        <rFont val="돋움"/>
        <family val="3"/>
      </rPr>
      <t>c</t>
    </r>
    <r>
      <rPr>
        <sz val="9"/>
        <rFont val="돋움"/>
        <family val="3"/>
      </rPr>
      <t>, σ</t>
    </r>
    <r>
      <rPr>
        <vertAlign val="subscript"/>
        <sz val="9"/>
        <rFont val="돋움"/>
        <family val="3"/>
      </rPr>
      <t>b</t>
    </r>
    <r>
      <rPr>
        <sz val="9"/>
        <rFont val="돋움"/>
        <family val="3"/>
      </rPr>
      <t>) : 강축과 동일함.</t>
    </r>
  </si>
  <si>
    <r>
      <t xml:space="preserve">    - 좌굴에 대한 허용 축방향압축응력 (σ</t>
    </r>
    <r>
      <rPr>
        <vertAlign val="subscript"/>
        <sz val="9"/>
        <rFont val="돋움"/>
        <family val="3"/>
      </rPr>
      <t>cay</t>
    </r>
    <r>
      <rPr>
        <sz val="9"/>
        <rFont val="돋움"/>
        <family val="3"/>
      </rPr>
      <t>)</t>
    </r>
  </si>
  <si>
    <r>
      <t xml:space="preserve">        λ</t>
    </r>
    <r>
      <rPr>
        <vertAlign val="subscript"/>
        <sz val="9"/>
        <rFont val="돋움"/>
        <family val="3"/>
      </rPr>
      <t>y</t>
    </r>
    <r>
      <rPr>
        <sz val="9"/>
        <rFont val="돋움"/>
        <family val="3"/>
      </rPr>
      <t xml:space="preserve"> = l / r</t>
    </r>
    <r>
      <rPr>
        <vertAlign val="subscript"/>
        <sz val="9"/>
        <rFont val="돋움"/>
        <family val="3"/>
      </rPr>
      <t>y</t>
    </r>
    <r>
      <rPr>
        <sz val="9"/>
        <rFont val="돋움"/>
        <family val="3"/>
      </rPr>
      <t xml:space="preserve"> =</t>
    </r>
  </si>
  <si>
    <r>
      <t xml:space="preserve">               σ</t>
    </r>
    <r>
      <rPr>
        <vertAlign val="subscript"/>
        <sz val="9"/>
        <rFont val="돋움"/>
        <family val="3"/>
      </rPr>
      <t>eay</t>
    </r>
    <r>
      <rPr>
        <sz val="9"/>
        <rFont val="돋움"/>
        <family val="3"/>
      </rPr>
      <t xml:space="preserve"> = 1.5 x 12,000,000 / {6700 + (l/r)</t>
    </r>
    <r>
      <rPr>
        <vertAlign val="superscript"/>
        <sz val="9"/>
        <rFont val="돋움"/>
        <family val="3"/>
      </rPr>
      <t>2</t>
    </r>
    <r>
      <rPr>
        <sz val="9"/>
        <rFont val="돋움"/>
        <family val="3"/>
      </rPr>
      <t>} =</t>
    </r>
  </si>
  <si>
    <t>는 4.5 &lt; l/b &lt; 30 이므로</t>
  </si>
  <si>
    <t>는 20 &lt; l/r &lt; 93 이므로</t>
  </si>
  <si>
    <t xml:space="preserve">                 l/b =</t>
  </si>
  <si>
    <r>
      <t xml:space="preserve">     σ</t>
    </r>
    <r>
      <rPr>
        <vertAlign val="subscript"/>
        <sz val="9"/>
        <rFont val="돋움"/>
        <family val="3"/>
      </rPr>
      <t>c</t>
    </r>
    <r>
      <rPr>
        <sz val="9"/>
        <rFont val="돋움"/>
        <family val="3"/>
      </rPr>
      <t xml:space="preserve"> / σ</t>
    </r>
    <r>
      <rPr>
        <vertAlign val="subscript"/>
        <sz val="9"/>
        <rFont val="돋움"/>
        <family val="3"/>
      </rPr>
      <t>cay</t>
    </r>
    <r>
      <rPr>
        <sz val="9"/>
        <rFont val="돋움"/>
        <family val="3"/>
      </rPr>
      <t xml:space="preserve"> + σ</t>
    </r>
    <r>
      <rPr>
        <vertAlign val="subscript"/>
        <sz val="9"/>
        <rFont val="돋움"/>
        <family val="3"/>
      </rPr>
      <t>b</t>
    </r>
    <r>
      <rPr>
        <sz val="9"/>
        <rFont val="돋움"/>
        <family val="3"/>
      </rPr>
      <t xml:space="preserve"> / [σ</t>
    </r>
    <r>
      <rPr>
        <vertAlign val="subscript"/>
        <sz val="9"/>
        <rFont val="돋움"/>
        <family val="3"/>
      </rPr>
      <t>bax</t>
    </r>
    <r>
      <rPr>
        <sz val="9"/>
        <rFont val="돋움"/>
        <family val="3"/>
      </rPr>
      <t xml:space="preserve"> * (1 - σ</t>
    </r>
    <r>
      <rPr>
        <vertAlign val="subscript"/>
        <sz val="9"/>
        <rFont val="돋움"/>
        <family val="3"/>
      </rPr>
      <t>c</t>
    </r>
    <r>
      <rPr>
        <sz val="9"/>
        <rFont val="돋움"/>
        <family val="3"/>
      </rPr>
      <t xml:space="preserve"> / σ</t>
    </r>
    <r>
      <rPr>
        <vertAlign val="subscript"/>
        <sz val="9"/>
        <rFont val="돋움"/>
        <family val="3"/>
      </rPr>
      <t>eay</t>
    </r>
    <r>
      <rPr>
        <sz val="9"/>
        <rFont val="돋움"/>
        <family val="3"/>
      </rPr>
      <t>)] =</t>
    </r>
  </si>
  <si>
    <r>
      <t xml:space="preserve">               σ</t>
    </r>
    <r>
      <rPr>
        <vertAlign val="subscript"/>
        <sz val="9"/>
        <rFont val="돋움"/>
        <family val="3"/>
      </rPr>
      <t>cay</t>
    </r>
    <r>
      <rPr>
        <sz val="9"/>
        <rFont val="돋움"/>
        <family val="3"/>
      </rPr>
      <t xml:space="preserve"> = 1.5 x [1400 - 8.4(λ - 20)] =</t>
    </r>
  </si>
  <si>
    <t>1) 사용강재제원</t>
  </si>
  <si>
    <t>2) 검토조건</t>
  </si>
  <si>
    <t>단면적(A)</t>
  </si>
  <si>
    <r>
      <t>cm</t>
    </r>
    <r>
      <rPr>
        <vertAlign val="superscript"/>
        <sz val="9"/>
        <rFont val="돋움"/>
        <family val="3"/>
      </rPr>
      <t>2</t>
    </r>
  </si>
  <si>
    <t>m</t>
  </si>
  <si>
    <t>단위중량(w)</t>
  </si>
  <si>
    <t>kg/m</t>
  </si>
  <si>
    <r>
      <t>단면 2차모멘트(I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>)</t>
    </r>
  </si>
  <si>
    <r>
      <t>cm</t>
    </r>
    <r>
      <rPr>
        <vertAlign val="superscript"/>
        <sz val="9"/>
        <rFont val="돋움"/>
        <family val="3"/>
      </rPr>
      <t>4</t>
    </r>
  </si>
  <si>
    <r>
      <t xml:space="preserve">   ③ 설계용 하중 : w</t>
    </r>
    <r>
      <rPr>
        <sz val="9"/>
        <rFont val="돋움"/>
        <family val="3"/>
      </rPr>
      <t xml:space="preserve"> =</t>
    </r>
  </si>
  <si>
    <t>t/m</t>
  </si>
  <si>
    <r>
      <t>단면 2차모멘트(I</t>
    </r>
    <r>
      <rPr>
        <vertAlign val="subscript"/>
        <sz val="9"/>
        <rFont val="돋움"/>
        <family val="3"/>
      </rPr>
      <t>y</t>
    </r>
    <r>
      <rPr>
        <sz val="9"/>
        <rFont val="돋움"/>
        <family val="3"/>
      </rPr>
      <t>)</t>
    </r>
  </si>
  <si>
    <r>
      <t>단면 2차반경(r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>)</t>
    </r>
  </si>
  <si>
    <r>
      <t>cm</t>
    </r>
    <r>
      <rPr>
        <vertAlign val="superscript"/>
        <sz val="9"/>
        <color indexed="9"/>
        <rFont val="돋움"/>
        <family val="3"/>
      </rPr>
      <t>4</t>
    </r>
  </si>
  <si>
    <r>
      <t>단면 2차반경(r</t>
    </r>
    <r>
      <rPr>
        <vertAlign val="subscript"/>
        <sz val="9"/>
        <rFont val="돋움"/>
        <family val="3"/>
      </rPr>
      <t>y</t>
    </r>
    <r>
      <rPr>
        <sz val="9"/>
        <rFont val="돋움"/>
        <family val="3"/>
      </rPr>
      <t>)</t>
    </r>
  </si>
  <si>
    <r>
      <t>단면계수(Z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>)</t>
    </r>
  </si>
  <si>
    <r>
      <t>cm</t>
    </r>
    <r>
      <rPr>
        <vertAlign val="superscript"/>
        <sz val="9"/>
        <rFont val="돋움"/>
        <family val="3"/>
      </rPr>
      <t>3</t>
    </r>
  </si>
  <si>
    <r>
      <t>단면계수(Z</t>
    </r>
    <r>
      <rPr>
        <vertAlign val="subscript"/>
        <sz val="9"/>
        <rFont val="돋움"/>
        <family val="3"/>
      </rPr>
      <t>y</t>
    </r>
    <r>
      <rPr>
        <sz val="9"/>
        <rFont val="돋움"/>
        <family val="3"/>
      </rPr>
      <t>)</t>
    </r>
  </si>
  <si>
    <r>
      <t xml:space="preserve">   ① 까치발의 최대 좌굴길이 : l</t>
    </r>
    <r>
      <rPr>
        <sz val="9"/>
        <rFont val="돋움"/>
        <family val="3"/>
      </rPr>
      <t xml:space="preserve"> =</t>
    </r>
  </si>
  <si>
    <t xml:space="preserve">   ② 까치발의 설치각도 : α =</t>
  </si>
  <si>
    <t>도</t>
  </si>
  <si>
    <t>1) 사용강재제원</t>
  </si>
  <si>
    <t>2) 검토조건</t>
  </si>
  <si>
    <t>단면적(A)</t>
  </si>
  <si>
    <r>
      <t>cm</t>
    </r>
    <r>
      <rPr>
        <vertAlign val="superscript"/>
        <sz val="9"/>
        <rFont val="돋움"/>
        <family val="3"/>
      </rPr>
      <t>2</t>
    </r>
  </si>
  <si>
    <t>단위중량(w)</t>
  </si>
  <si>
    <t>kg/m</t>
  </si>
  <si>
    <r>
      <t>단면 2차모멘트(I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>)</t>
    </r>
  </si>
  <si>
    <r>
      <t>cm</t>
    </r>
    <r>
      <rPr>
        <vertAlign val="superscript"/>
        <sz val="9"/>
        <rFont val="돋움"/>
        <family val="3"/>
      </rPr>
      <t>4</t>
    </r>
  </si>
  <si>
    <r>
      <t>단면 2차모멘트(I</t>
    </r>
    <r>
      <rPr>
        <vertAlign val="subscript"/>
        <sz val="9"/>
        <rFont val="돋움"/>
        <family val="3"/>
      </rPr>
      <t>y</t>
    </r>
    <r>
      <rPr>
        <sz val="9"/>
        <rFont val="돋움"/>
        <family val="3"/>
      </rPr>
      <t>)</t>
    </r>
  </si>
  <si>
    <r>
      <t>단면 2차반경(r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>)</t>
    </r>
  </si>
  <si>
    <r>
      <t>cm</t>
    </r>
    <r>
      <rPr>
        <vertAlign val="superscript"/>
        <sz val="9"/>
        <color indexed="9"/>
        <rFont val="돋움"/>
        <family val="3"/>
      </rPr>
      <t>4</t>
    </r>
  </si>
  <si>
    <r>
      <t>단면 2차반경(r</t>
    </r>
    <r>
      <rPr>
        <vertAlign val="subscript"/>
        <sz val="9"/>
        <rFont val="돋움"/>
        <family val="3"/>
      </rPr>
      <t>y</t>
    </r>
    <r>
      <rPr>
        <sz val="9"/>
        <rFont val="돋움"/>
        <family val="3"/>
      </rPr>
      <t>)</t>
    </r>
  </si>
  <si>
    <r>
      <t>단면계수(Z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>)</t>
    </r>
  </si>
  <si>
    <r>
      <t>cm</t>
    </r>
    <r>
      <rPr>
        <vertAlign val="superscript"/>
        <sz val="9"/>
        <rFont val="돋움"/>
        <family val="3"/>
      </rPr>
      <t>3</t>
    </r>
  </si>
  <si>
    <r>
      <t>단면계수(Z</t>
    </r>
    <r>
      <rPr>
        <vertAlign val="subscript"/>
        <sz val="9"/>
        <rFont val="돋움"/>
        <family val="3"/>
      </rPr>
      <t>y</t>
    </r>
    <r>
      <rPr>
        <sz val="9"/>
        <rFont val="돋움"/>
        <family val="3"/>
      </rPr>
      <t>)</t>
    </r>
  </si>
  <si>
    <t>t.m/m</t>
  </si>
  <si>
    <t>t/m</t>
  </si>
  <si>
    <t>m</t>
  </si>
  <si>
    <r>
      <t>kg/cm</t>
    </r>
    <r>
      <rPr>
        <vertAlign val="superscript"/>
        <sz val="9"/>
        <rFont val="돋움"/>
        <family val="3"/>
      </rPr>
      <t>2</t>
    </r>
  </si>
  <si>
    <t>3) 설계 하중</t>
  </si>
  <si>
    <r>
      <t xml:space="preserve">              M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 xml:space="preserve"> = </t>
    </r>
  </si>
  <si>
    <r>
      <t xml:space="preserve">              S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 xml:space="preserve"> =</t>
    </r>
  </si>
  <si>
    <t>t.m</t>
  </si>
  <si>
    <t xml:space="preserve">t </t>
  </si>
  <si>
    <t>4) stress check</t>
  </si>
  <si>
    <t xml:space="preserve">       σ = M / Z =</t>
  </si>
  <si>
    <t>( b =</t>
  </si>
  <si>
    <t>)</t>
  </si>
  <si>
    <r>
      <t>kg/cm</t>
    </r>
    <r>
      <rPr>
        <vertAlign val="superscript"/>
        <sz val="9"/>
        <rFont val="돋움"/>
        <family val="3"/>
      </rPr>
      <t>2</t>
    </r>
  </si>
  <si>
    <t xml:space="preserve">  여기서,</t>
  </si>
  <si>
    <r>
      <t xml:space="preserve">   ⇒     σ</t>
    </r>
    <r>
      <rPr>
        <vertAlign val="subscript"/>
        <sz val="9"/>
        <rFont val="돋움"/>
        <family val="3"/>
      </rPr>
      <t>a</t>
    </r>
    <r>
      <rPr>
        <sz val="9"/>
        <rFont val="돋움"/>
        <family val="3"/>
      </rPr>
      <t xml:space="preserve"> =</t>
    </r>
  </si>
  <si>
    <t>를 이용</t>
  </si>
  <si>
    <r>
      <t xml:space="preserve">                      σ</t>
    </r>
    <r>
      <rPr>
        <vertAlign val="subscript"/>
        <sz val="9"/>
        <rFont val="돋움"/>
        <family val="3"/>
      </rPr>
      <t>a</t>
    </r>
    <r>
      <rPr>
        <sz val="9"/>
        <rFont val="돋움"/>
        <family val="3"/>
      </rPr>
      <t xml:space="preserve"> =</t>
    </r>
  </si>
  <si>
    <t>σ    이므로</t>
  </si>
  <si>
    <r>
      <t xml:space="preserve">        따라서,   σ</t>
    </r>
    <r>
      <rPr>
        <b/>
        <vertAlign val="subscript"/>
        <sz val="10"/>
        <color indexed="12"/>
        <rFont val="돋움"/>
        <family val="3"/>
      </rPr>
      <t>a</t>
    </r>
  </si>
  <si>
    <r>
      <t>(A</t>
    </r>
    <r>
      <rPr>
        <vertAlign val="subscript"/>
        <sz val="9"/>
        <rFont val="돋움"/>
        <family val="3"/>
      </rPr>
      <t>w</t>
    </r>
    <r>
      <rPr>
        <sz val="9"/>
        <rFont val="돋움"/>
        <family val="3"/>
      </rPr>
      <t xml:space="preserve"> = </t>
    </r>
  </si>
  <si>
    <t>)</t>
  </si>
  <si>
    <r>
      <t xml:space="preserve">        τ = S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 xml:space="preserve"> / A</t>
    </r>
    <r>
      <rPr>
        <vertAlign val="subscript"/>
        <sz val="9"/>
        <rFont val="돋움"/>
        <family val="3"/>
      </rPr>
      <t>w</t>
    </r>
    <r>
      <rPr>
        <sz val="9"/>
        <rFont val="돋움"/>
        <family val="3"/>
      </rPr>
      <t xml:space="preserve"> =</t>
    </r>
  </si>
  <si>
    <r>
      <t xml:space="preserve">        τ</t>
    </r>
    <r>
      <rPr>
        <vertAlign val="subscript"/>
        <sz val="9"/>
        <rFont val="돋움"/>
        <family val="3"/>
      </rPr>
      <t>a =</t>
    </r>
  </si>
  <si>
    <r>
      <t xml:space="preserve">        따라서,   τ</t>
    </r>
    <r>
      <rPr>
        <b/>
        <vertAlign val="subscript"/>
        <sz val="10"/>
        <color indexed="12"/>
        <rFont val="돋움"/>
        <family val="3"/>
      </rPr>
      <t>a</t>
    </r>
  </si>
  <si>
    <t>τ    이므로</t>
  </si>
  <si>
    <t>1) 사용강재제원</t>
  </si>
  <si>
    <t>2) 검토조건</t>
  </si>
  <si>
    <t>단면적(A)</t>
  </si>
  <si>
    <r>
      <t>cm</t>
    </r>
    <r>
      <rPr>
        <vertAlign val="superscript"/>
        <sz val="9"/>
        <rFont val="돋움"/>
        <family val="3"/>
      </rPr>
      <t>2</t>
    </r>
  </si>
  <si>
    <t>m</t>
  </si>
  <si>
    <t>단위중량(w)</t>
  </si>
  <si>
    <t>kg/m</t>
  </si>
  <si>
    <r>
      <t>단면 2차모멘트(I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>)</t>
    </r>
  </si>
  <si>
    <r>
      <t>cm</t>
    </r>
    <r>
      <rPr>
        <vertAlign val="superscript"/>
        <sz val="9"/>
        <rFont val="돋움"/>
        <family val="3"/>
      </rPr>
      <t>4</t>
    </r>
  </si>
  <si>
    <r>
      <t xml:space="preserve">   ③ 설계용 하중 : w</t>
    </r>
    <r>
      <rPr>
        <sz val="9"/>
        <rFont val="돋움"/>
        <family val="3"/>
      </rPr>
      <t xml:space="preserve"> =</t>
    </r>
  </si>
  <si>
    <r>
      <t>단면 2차모멘트(I</t>
    </r>
    <r>
      <rPr>
        <vertAlign val="subscript"/>
        <sz val="9"/>
        <rFont val="돋움"/>
        <family val="3"/>
      </rPr>
      <t>y</t>
    </r>
    <r>
      <rPr>
        <sz val="9"/>
        <rFont val="돋움"/>
        <family val="3"/>
      </rPr>
      <t>)</t>
    </r>
  </si>
  <si>
    <r>
      <t>단면 2차반경(r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>)</t>
    </r>
  </si>
  <si>
    <r>
      <t>cm</t>
    </r>
    <r>
      <rPr>
        <vertAlign val="superscript"/>
        <sz val="9"/>
        <color indexed="9"/>
        <rFont val="돋움"/>
        <family val="3"/>
      </rPr>
      <t>4</t>
    </r>
  </si>
  <si>
    <r>
      <t>단면 2차반경(r</t>
    </r>
    <r>
      <rPr>
        <vertAlign val="subscript"/>
        <sz val="9"/>
        <rFont val="돋움"/>
        <family val="3"/>
      </rPr>
      <t>y</t>
    </r>
    <r>
      <rPr>
        <sz val="9"/>
        <rFont val="돋움"/>
        <family val="3"/>
      </rPr>
      <t>)</t>
    </r>
  </si>
  <si>
    <r>
      <t>단면계수(Z</t>
    </r>
    <r>
      <rPr>
        <vertAlign val="subscript"/>
        <sz val="9"/>
        <rFont val="돋움"/>
        <family val="3"/>
      </rPr>
      <t>x</t>
    </r>
    <r>
      <rPr>
        <sz val="9"/>
        <rFont val="돋움"/>
        <family val="3"/>
      </rPr>
      <t>)</t>
    </r>
  </si>
  <si>
    <r>
      <t>cm</t>
    </r>
    <r>
      <rPr>
        <vertAlign val="superscript"/>
        <sz val="9"/>
        <rFont val="돋움"/>
        <family val="3"/>
      </rPr>
      <t>3</t>
    </r>
  </si>
  <si>
    <r>
      <t>단면계수(Z</t>
    </r>
    <r>
      <rPr>
        <vertAlign val="subscript"/>
        <sz val="9"/>
        <rFont val="돋움"/>
        <family val="3"/>
      </rPr>
      <t>y</t>
    </r>
    <r>
      <rPr>
        <sz val="9"/>
        <rFont val="돋움"/>
        <family val="3"/>
      </rPr>
      <t>)</t>
    </r>
  </si>
  <si>
    <r>
      <t>kg/cm</t>
    </r>
    <r>
      <rPr>
        <vertAlign val="superscript"/>
        <sz val="9"/>
        <rFont val="돋움"/>
        <family val="3"/>
      </rPr>
      <t>2</t>
    </r>
  </si>
  <si>
    <t>3) 설계 하중</t>
  </si>
  <si>
    <t>4) stress check</t>
  </si>
  <si>
    <t xml:space="preserve">       σ = M / Z =</t>
  </si>
  <si>
    <r>
      <t xml:space="preserve">       λ = l</t>
    </r>
    <r>
      <rPr>
        <vertAlign val="subscript"/>
        <sz val="9"/>
        <rFont val="돋움"/>
        <family val="3"/>
      </rPr>
      <t>e</t>
    </r>
    <r>
      <rPr>
        <sz val="9"/>
        <rFont val="돋움"/>
        <family val="3"/>
      </rPr>
      <t xml:space="preserve"> / b =</t>
    </r>
  </si>
  <si>
    <t>( b =</t>
  </si>
  <si>
    <t>)</t>
  </si>
  <si>
    <t xml:space="preserve">  여기서,</t>
  </si>
  <si>
    <r>
      <t xml:space="preserve">   l</t>
    </r>
    <r>
      <rPr>
        <vertAlign val="subscript"/>
        <sz val="9"/>
        <rFont val="돋움"/>
        <family val="3"/>
      </rPr>
      <t>e</t>
    </r>
    <r>
      <rPr>
        <sz val="9"/>
        <rFont val="돋움"/>
        <family val="3"/>
      </rPr>
      <t xml:space="preserve"> / b ≤ 4.5 이면</t>
    </r>
  </si>
  <si>
    <r>
      <t xml:space="preserve">   ⇒     σ</t>
    </r>
    <r>
      <rPr>
        <vertAlign val="subscript"/>
        <sz val="9"/>
        <rFont val="돋움"/>
        <family val="3"/>
      </rPr>
      <t>a</t>
    </r>
    <r>
      <rPr>
        <sz val="9"/>
        <rFont val="돋움"/>
        <family val="3"/>
      </rPr>
      <t xml:space="preserve"> =</t>
    </r>
  </si>
  <si>
    <r>
      <t xml:space="preserve">   4.5&lt; l</t>
    </r>
    <r>
      <rPr>
        <vertAlign val="subscript"/>
        <sz val="9"/>
        <rFont val="돋움"/>
        <family val="3"/>
      </rPr>
      <t>e</t>
    </r>
    <r>
      <rPr>
        <sz val="9"/>
        <rFont val="돋움"/>
        <family val="3"/>
      </rPr>
      <t>/b ≤30 이면</t>
    </r>
  </si>
  <si>
    <r>
      <t>1.5 X (1400 - 24 X (l</t>
    </r>
    <r>
      <rPr>
        <vertAlign val="subscript"/>
        <sz val="9"/>
        <rFont val="돋움"/>
        <family val="3"/>
      </rPr>
      <t>e</t>
    </r>
    <r>
      <rPr>
        <sz val="9"/>
        <rFont val="돋움"/>
        <family val="3"/>
      </rPr>
      <t>/b - 4.5))</t>
    </r>
  </si>
  <si>
    <t>를 이용</t>
  </si>
  <si>
    <r>
      <t xml:space="preserve">                      σ</t>
    </r>
    <r>
      <rPr>
        <vertAlign val="subscript"/>
        <sz val="9"/>
        <rFont val="돋움"/>
        <family val="3"/>
      </rPr>
      <t>a</t>
    </r>
    <r>
      <rPr>
        <sz val="9"/>
        <rFont val="돋움"/>
        <family val="3"/>
      </rPr>
      <t xml:space="preserve"> =</t>
    </r>
  </si>
  <si>
    <r>
      <t xml:space="preserve">        따라서,   σ</t>
    </r>
    <r>
      <rPr>
        <b/>
        <vertAlign val="subscript"/>
        <sz val="10"/>
        <color indexed="12"/>
        <rFont val="돋움"/>
        <family val="3"/>
      </rPr>
      <t>a</t>
    </r>
  </si>
  <si>
    <t>σ    이므로</t>
  </si>
  <si>
    <r>
      <t xml:space="preserve">        τ = S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 xml:space="preserve"> / A</t>
    </r>
    <r>
      <rPr>
        <vertAlign val="subscript"/>
        <sz val="9"/>
        <rFont val="돋움"/>
        <family val="3"/>
      </rPr>
      <t>w</t>
    </r>
    <r>
      <rPr>
        <sz val="9"/>
        <rFont val="돋움"/>
        <family val="3"/>
      </rPr>
      <t xml:space="preserve"> =</t>
    </r>
  </si>
  <si>
    <r>
      <t>(A</t>
    </r>
    <r>
      <rPr>
        <vertAlign val="subscript"/>
        <sz val="9"/>
        <rFont val="돋움"/>
        <family val="3"/>
      </rPr>
      <t>w</t>
    </r>
    <r>
      <rPr>
        <sz val="9"/>
        <rFont val="돋움"/>
        <family val="3"/>
      </rPr>
      <t xml:space="preserve"> = </t>
    </r>
  </si>
  <si>
    <r>
      <t xml:space="preserve">        τ</t>
    </r>
    <r>
      <rPr>
        <vertAlign val="subscript"/>
        <sz val="9"/>
        <rFont val="돋움"/>
        <family val="3"/>
      </rPr>
      <t>a =</t>
    </r>
  </si>
  <si>
    <r>
      <t xml:space="preserve">        따라서,   τ</t>
    </r>
    <r>
      <rPr>
        <b/>
        <vertAlign val="subscript"/>
        <sz val="10"/>
        <color indexed="12"/>
        <rFont val="돋움"/>
        <family val="3"/>
      </rPr>
      <t>a</t>
    </r>
  </si>
  <si>
    <t>τ    이므로</t>
  </si>
  <si>
    <r>
      <t xml:space="preserve">   ② strut의 최대 좌굴길이 : l</t>
    </r>
    <r>
      <rPr>
        <sz val="9"/>
        <rFont val="돋움"/>
        <family val="3"/>
      </rPr>
      <t xml:space="preserve"> =</t>
    </r>
  </si>
  <si>
    <t xml:space="preserve">   ④ 코너버팀대의 수평설치 각도 =</t>
  </si>
  <si>
    <t xml:space="preserve">   ⑤ strut의 최대축력 =</t>
  </si>
  <si>
    <t>도</t>
  </si>
  <si>
    <t xml:space="preserve">t </t>
  </si>
  <si>
    <t xml:space="preserve">      등분포 하중(w) =</t>
  </si>
  <si>
    <t>t.m</t>
  </si>
  <si>
    <t>t</t>
  </si>
  <si>
    <t xml:space="preserve">  (1) 휨에 대한 검토</t>
  </si>
  <si>
    <t xml:space="preserve">  (2) 전단에 대한 검토</t>
  </si>
  <si>
    <t xml:space="preserve">  (3) 처짐에 대한 검토</t>
  </si>
  <si>
    <t>1/300</t>
  </si>
  <si>
    <r>
      <t xml:space="preserve">   δ</t>
    </r>
    <r>
      <rPr>
        <b/>
        <vertAlign val="subscript"/>
        <sz val="10"/>
        <color indexed="12"/>
        <rFont val="돋움"/>
        <family val="3"/>
      </rPr>
      <t>max</t>
    </r>
    <r>
      <rPr>
        <b/>
        <sz val="10"/>
        <color indexed="12"/>
        <rFont val="돋움"/>
        <family val="3"/>
      </rPr>
      <t xml:space="preserve"> / l  =   1 /</t>
    </r>
  </si>
  <si>
    <r>
      <t>σ</t>
    </r>
    <r>
      <rPr>
        <b/>
        <vertAlign val="subscript"/>
        <sz val="9"/>
        <color indexed="12"/>
        <rFont val="돋움"/>
        <family val="3"/>
      </rPr>
      <t>a</t>
    </r>
    <r>
      <rPr>
        <b/>
        <sz val="9"/>
        <color indexed="12"/>
        <rFont val="돋움"/>
        <family val="3"/>
      </rPr>
      <t xml:space="preserve"> 이므로</t>
    </r>
  </si>
  <si>
    <t xml:space="preserve">                     σ</t>
  </si>
  <si>
    <t>t</t>
  </si>
  <si>
    <t>3) 축력에 대한 검토</t>
  </si>
  <si>
    <r>
      <t xml:space="preserve">  - 최대 축력  N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 xml:space="preserve"> = w * l / cosα</t>
    </r>
  </si>
  <si>
    <t xml:space="preserve">                          =</t>
  </si>
  <si>
    <r>
      <t xml:space="preserve">  - 좌굴에 대한 허용 축방향 압축응력 (σ</t>
    </r>
    <r>
      <rPr>
        <vertAlign val="subscript"/>
        <sz val="9"/>
        <rFont val="돋움"/>
        <family val="3"/>
      </rPr>
      <t>cax</t>
    </r>
    <r>
      <rPr>
        <sz val="9"/>
        <rFont val="돋움"/>
        <family val="3"/>
      </rPr>
      <t>)</t>
    </r>
  </si>
  <si>
    <r>
      <t xml:space="preserve">               σ</t>
    </r>
    <r>
      <rPr>
        <vertAlign val="subscript"/>
        <sz val="9"/>
        <rFont val="돋움"/>
        <family val="3"/>
      </rPr>
      <t>cax</t>
    </r>
    <r>
      <rPr>
        <sz val="9"/>
        <rFont val="돋움"/>
        <family val="3"/>
      </rPr>
      <t xml:space="preserve"> = 1.5 x [1400 - 8.4(λ - 20)] =</t>
    </r>
  </si>
  <si>
    <t xml:space="preserve">   - 좌굴응력</t>
  </si>
  <si>
    <t>따라서,</t>
  </si>
  <si>
    <r>
      <t xml:space="preserve">      σ</t>
    </r>
    <r>
      <rPr>
        <b/>
        <vertAlign val="subscript"/>
        <sz val="10"/>
        <color indexed="12"/>
        <rFont val="돋움"/>
        <family val="3"/>
      </rPr>
      <t>c</t>
    </r>
    <r>
      <rPr>
        <b/>
        <sz val="10"/>
        <color indexed="12"/>
        <rFont val="돋움"/>
        <family val="3"/>
      </rPr>
      <t xml:space="preserve"> / σ</t>
    </r>
    <r>
      <rPr>
        <b/>
        <vertAlign val="subscript"/>
        <sz val="10"/>
        <color indexed="12"/>
        <rFont val="돋움"/>
        <family val="3"/>
      </rPr>
      <t>cax</t>
    </r>
    <r>
      <rPr>
        <b/>
        <sz val="10"/>
        <color indexed="12"/>
        <rFont val="돋움"/>
        <family val="3"/>
      </rPr>
      <t xml:space="preserve"> =</t>
    </r>
  </si>
  <si>
    <t>1) 사용재료</t>
  </si>
  <si>
    <t>침엽수</t>
  </si>
  <si>
    <r>
      <t>kg/cm</t>
    </r>
    <r>
      <rPr>
        <vertAlign val="superscript"/>
        <sz val="9"/>
        <rFont val="돋움"/>
        <family val="3"/>
      </rPr>
      <t>2</t>
    </r>
  </si>
  <si>
    <r>
      <t>허용전단응력(τ</t>
    </r>
    <r>
      <rPr>
        <vertAlign val="subscript"/>
        <sz val="9"/>
        <rFont val="돋움"/>
        <family val="3"/>
      </rPr>
      <t>a</t>
    </r>
    <r>
      <rPr>
        <sz val="9"/>
        <rFont val="돋움"/>
        <family val="3"/>
      </rPr>
      <t>)</t>
    </r>
  </si>
  <si>
    <r>
      <t>t/m</t>
    </r>
    <r>
      <rPr>
        <vertAlign val="superscript"/>
        <sz val="9"/>
        <rFont val="돋움"/>
        <family val="3"/>
      </rPr>
      <t>2</t>
    </r>
  </si>
  <si>
    <t xml:space="preserve">  - 유효지간 l = s - 3/4 x b =</t>
  </si>
  <si>
    <t xml:space="preserve">( b = </t>
  </si>
  <si>
    <t>m )</t>
  </si>
  <si>
    <t>m    적용</t>
  </si>
  <si>
    <t xml:space="preserve">  - 최대 작용토압(설계토압) ; W =</t>
  </si>
  <si>
    <r>
      <t xml:space="preserve">                    M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 xml:space="preserve"> = W x l</t>
    </r>
    <r>
      <rPr>
        <vertAlign val="superscript"/>
        <sz val="9"/>
        <rFont val="돋움"/>
        <family val="3"/>
      </rPr>
      <t>2</t>
    </r>
    <r>
      <rPr>
        <sz val="9"/>
        <rFont val="돋움"/>
        <family val="3"/>
      </rPr>
      <t xml:space="preserve"> / 8 =</t>
    </r>
  </si>
  <si>
    <r>
      <t>허용휨응력(σ</t>
    </r>
    <r>
      <rPr>
        <vertAlign val="subscript"/>
        <sz val="9"/>
        <rFont val="돋움"/>
        <family val="3"/>
      </rPr>
      <t>ba</t>
    </r>
    <r>
      <rPr>
        <sz val="9"/>
        <rFont val="돋움"/>
        <family val="3"/>
      </rPr>
      <t>)</t>
    </r>
  </si>
  <si>
    <r>
      <t xml:space="preserve">  - 토류판의 두께  t = SQRT[(6 x M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>) / (h x σ</t>
    </r>
    <r>
      <rPr>
        <vertAlign val="subscript"/>
        <sz val="9"/>
        <rFont val="돋움"/>
        <family val="3"/>
      </rPr>
      <t>ba</t>
    </r>
    <r>
      <rPr>
        <sz val="9"/>
        <rFont val="돋움"/>
        <family val="3"/>
      </rPr>
      <t xml:space="preserve">)] = </t>
    </r>
  </si>
  <si>
    <r>
      <t>cm</t>
    </r>
    <r>
      <rPr>
        <sz val="9"/>
        <color indexed="9"/>
        <rFont val="돋움"/>
        <family val="3"/>
      </rPr>
      <t>2</t>
    </r>
  </si>
  <si>
    <t xml:space="preserve">     따라서, 토류판의 두께는 </t>
  </si>
  <si>
    <r>
      <t>cm</t>
    </r>
    <r>
      <rPr>
        <b/>
        <sz val="10"/>
        <color indexed="9"/>
        <rFont val="돋움"/>
        <family val="3"/>
      </rPr>
      <t>2</t>
    </r>
    <r>
      <rPr>
        <b/>
        <sz val="10"/>
        <color indexed="12"/>
        <rFont val="돋움"/>
        <family val="3"/>
      </rPr>
      <t xml:space="preserve"> 적용</t>
    </r>
  </si>
  <si>
    <r>
      <t xml:space="preserve">  - S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 xml:space="preserve"> = W x l /2 =</t>
    </r>
  </si>
  <si>
    <t>(구형단면의 형상계수 Χ = 1.5)</t>
  </si>
  <si>
    <t>l =</t>
  </si>
  <si>
    <r>
      <t xml:space="preserve">               σ</t>
    </r>
    <r>
      <rPr>
        <vertAlign val="subscript"/>
        <sz val="9"/>
        <rFont val="돋움"/>
        <family val="3"/>
      </rPr>
      <t>c</t>
    </r>
    <r>
      <rPr>
        <sz val="9"/>
        <rFont val="돋움"/>
        <family val="3"/>
      </rPr>
      <t xml:space="preserve"> = N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 xml:space="preserve"> / A</t>
    </r>
    <r>
      <rPr>
        <sz val="9"/>
        <rFont val="돋움"/>
        <family val="3"/>
      </rPr>
      <t xml:space="preserve"> =</t>
    </r>
  </si>
  <si>
    <t>(H - 350 X 350 X 12 X 19 : SS41)</t>
  </si>
  <si>
    <t xml:space="preserve">   ① 모멘트 : M =</t>
  </si>
  <si>
    <t xml:space="preserve">   ② 전단력 : S =</t>
  </si>
  <si>
    <t xml:space="preserve">   ④ H-pile의 간격 =</t>
  </si>
  <si>
    <r>
      <t xml:space="preserve">   ⑤ τ</t>
    </r>
    <r>
      <rPr>
        <vertAlign val="subscript"/>
        <sz val="9"/>
        <rFont val="돋움"/>
        <family val="3"/>
      </rPr>
      <t>a</t>
    </r>
    <r>
      <rPr>
        <sz val="9"/>
        <rFont val="돋움"/>
        <family val="3"/>
      </rPr>
      <t xml:space="preserve"> =</t>
    </r>
  </si>
  <si>
    <r>
      <t xml:space="preserve">   4.5&lt; l</t>
    </r>
    <r>
      <rPr>
        <sz val="9"/>
        <rFont val="돋움"/>
        <family val="3"/>
      </rPr>
      <t>/b ≤30 이면</t>
    </r>
  </si>
  <si>
    <r>
      <t xml:space="preserve">   l</t>
    </r>
    <r>
      <rPr>
        <sz val="9"/>
        <rFont val="돋움"/>
        <family val="3"/>
      </rPr>
      <t xml:space="preserve"> / b ≤ 4.5 이면</t>
    </r>
  </si>
  <si>
    <t xml:space="preserve">   ③ strut 최대 수직간격 l =</t>
  </si>
  <si>
    <r>
      <t xml:space="preserve">       λ = l</t>
    </r>
    <r>
      <rPr>
        <sz val="9"/>
        <rFont val="돋움"/>
        <family val="3"/>
      </rPr>
      <t xml:space="preserve"> / b =</t>
    </r>
  </si>
  <si>
    <r>
      <t>1.5 X (1400 - 24 X (l</t>
    </r>
    <r>
      <rPr>
        <sz val="9"/>
        <rFont val="돋움"/>
        <family val="3"/>
      </rPr>
      <t>/b - 4.5))</t>
    </r>
  </si>
  <si>
    <r>
      <t xml:space="preserve">   ① strut의 최대 설치간격 : l</t>
    </r>
    <r>
      <rPr>
        <vertAlign val="subscript"/>
        <sz val="9"/>
        <rFont val="돋움"/>
        <family val="3"/>
      </rPr>
      <t>h</t>
    </r>
    <r>
      <rPr>
        <sz val="9"/>
        <rFont val="돋움"/>
        <family val="3"/>
      </rPr>
      <t xml:space="preserve"> =</t>
    </r>
  </si>
  <si>
    <r>
      <t xml:space="preserve">   ② strut의 최대 좌굴길이 : l</t>
    </r>
    <r>
      <rPr>
        <vertAlign val="subscript"/>
        <sz val="9"/>
        <rFont val="돋움"/>
        <family val="3"/>
      </rPr>
      <t>b</t>
    </r>
    <r>
      <rPr>
        <sz val="9"/>
        <rFont val="돋움"/>
        <family val="3"/>
      </rPr>
      <t xml:space="preserve"> =</t>
    </r>
  </si>
  <si>
    <r>
      <t xml:space="preserve">   ⑥ 유효폭 l</t>
    </r>
    <r>
      <rPr>
        <vertAlign val="subscript"/>
        <sz val="9"/>
        <rFont val="돋움"/>
        <family val="3"/>
      </rPr>
      <t>e</t>
    </r>
    <r>
      <rPr>
        <sz val="9"/>
        <rFont val="돋움"/>
        <family val="3"/>
      </rPr>
      <t>=</t>
    </r>
  </si>
  <si>
    <r>
      <t xml:space="preserve">       M = w*l</t>
    </r>
    <r>
      <rPr>
        <vertAlign val="subscript"/>
        <sz val="9"/>
        <rFont val="돋움"/>
        <family val="3"/>
      </rPr>
      <t>e</t>
    </r>
    <r>
      <rPr>
        <vertAlign val="superscript"/>
        <sz val="9"/>
        <rFont val="돋움"/>
        <family val="3"/>
      </rPr>
      <t>2</t>
    </r>
    <r>
      <rPr>
        <sz val="9"/>
        <rFont val="돋움"/>
        <family val="3"/>
      </rPr>
      <t xml:space="preserve"> / 8 =</t>
    </r>
  </si>
  <si>
    <r>
      <t xml:space="preserve">       S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 xml:space="preserve"> = w*l</t>
    </r>
    <r>
      <rPr>
        <vertAlign val="subscript"/>
        <sz val="9"/>
        <rFont val="돋움"/>
        <family val="3"/>
      </rPr>
      <t>e</t>
    </r>
    <r>
      <rPr>
        <sz val="9"/>
        <rFont val="돋움"/>
        <family val="3"/>
      </rPr>
      <t xml:space="preserve"> / 2 =</t>
    </r>
  </si>
  <si>
    <r>
      <t xml:space="preserve">        δ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 xml:space="preserve"> = 5 * w * l</t>
    </r>
    <r>
      <rPr>
        <vertAlign val="subscript"/>
        <sz val="9"/>
        <rFont val="돋움"/>
        <family val="3"/>
      </rPr>
      <t>e</t>
    </r>
    <r>
      <rPr>
        <vertAlign val="superscript"/>
        <sz val="9"/>
        <rFont val="돋움"/>
        <family val="3"/>
      </rPr>
      <t>4</t>
    </r>
    <r>
      <rPr>
        <sz val="9"/>
        <rFont val="돋움"/>
        <family val="3"/>
      </rPr>
      <t xml:space="preserve"> / 384EI =</t>
    </r>
  </si>
  <si>
    <t xml:space="preserve">   ⑤ 온도변화에 의한 축력증가분(경험적)</t>
  </si>
  <si>
    <r>
      <t xml:space="preserve">    - 기본허용 휨압축력 (σ</t>
    </r>
    <r>
      <rPr>
        <vertAlign val="subscript"/>
        <sz val="9"/>
        <rFont val="돋움"/>
        <family val="3"/>
      </rPr>
      <t>bax</t>
    </r>
    <r>
      <rPr>
        <sz val="9"/>
        <rFont val="돋움"/>
        <family val="3"/>
      </rPr>
      <t>)</t>
    </r>
  </si>
  <si>
    <t xml:space="preserve">l/b = </t>
  </si>
  <si>
    <t>는 4.5 &lt; l/b &lt; 30 이므로</t>
  </si>
  <si>
    <r>
      <t xml:space="preserve">         σ</t>
    </r>
    <r>
      <rPr>
        <vertAlign val="subscript"/>
        <sz val="9"/>
        <rFont val="돋움"/>
        <family val="3"/>
      </rPr>
      <t>cao</t>
    </r>
    <r>
      <rPr>
        <sz val="9"/>
        <rFont val="돋움"/>
        <family val="3"/>
      </rPr>
      <t xml:space="preserve">=1.5x[1400-24(l/b-4.5)]= </t>
    </r>
  </si>
  <si>
    <r>
      <t xml:space="preserve">     σ</t>
    </r>
    <r>
      <rPr>
        <vertAlign val="subscript"/>
        <sz val="9"/>
        <rFont val="돋움"/>
        <family val="3"/>
      </rPr>
      <t>c</t>
    </r>
    <r>
      <rPr>
        <sz val="9"/>
        <rFont val="돋움"/>
        <family val="3"/>
      </rPr>
      <t xml:space="preserve"> / σ</t>
    </r>
    <r>
      <rPr>
        <vertAlign val="subscript"/>
        <sz val="9"/>
        <rFont val="돋움"/>
        <family val="3"/>
      </rPr>
      <t>cax</t>
    </r>
    <r>
      <rPr>
        <sz val="9"/>
        <rFont val="돋움"/>
        <family val="3"/>
      </rPr>
      <t xml:space="preserve"> + σ</t>
    </r>
    <r>
      <rPr>
        <vertAlign val="subscript"/>
        <sz val="9"/>
        <rFont val="돋움"/>
        <family val="3"/>
      </rPr>
      <t>b</t>
    </r>
    <r>
      <rPr>
        <sz val="9"/>
        <rFont val="돋움"/>
        <family val="3"/>
      </rPr>
      <t xml:space="preserve"> / [σ</t>
    </r>
    <r>
      <rPr>
        <vertAlign val="subscript"/>
        <sz val="9"/>
        <rFont val="돋움"/>
        <family val="3"/>
      </rPr>
      <t>bax</t>
    </r>
    <r>
      <rPr>
        <sz val="9"/>
        <rFont val="돋움"/>
        <family val="3"/>
      </rPr>
      <t xml:space="preserve"> * (1 - σ</t>
    </r>
    <r>
      <rPr>
        <vertAlign val="subscript"/>
        <sz val="9"/>
        <rFont val="돋움"/>
        <family val="3"/>
      </rPr>
      <t>c</t>
    </r>
    <r>
      <rPr>
        <sz val="9"/>
        <rFont val="돋움"/>
        <family val="3"/>
      </rPr>
      <t xml:space="preserve"> / σ</t>
    </r>
    <r>
      <rPr>
        <vertAlign val="subscript"/>
        <sz val="9"/>
        <rFont val="돋움"/>
        <family val="3"/>
      </rPr>
      <t>eax</t>
    </r>
    <r>
      <rPr>
        <sz val="9"/>
        <rFont val="돋움"/>
        <family val="3"/>
      </rPr>
      <t>)] =</t>
    </r>
  </si>
  <si>
    <r>
      <t xml:space="preserve">    - 허용 휨압축력 (σ</t>
    </r>
    <r>
      <rPr>
        <vertAlign val="subscript"/>
        <sz val="9"/>
        <rFont val="돋움"/>
        <family val="3"/>
      </rPr>
      <t>bay</t>
    </r>
    <r>
      <rPr>
        <sz val="9"/>
        <rFont val="돋움"/>
        <family val="3"/>
      </rPr>
      <t>)</t>
    </r>
  </si>
  <si>
    <r>
      <t xml:space="preserve">               σ</t>
    </r>
    <r>
      <rPr>
        <vertAlign val="subscript"/>
        <sz val="9"/>
        <rFont val="돋움"/>
        <family val="3"/>
      </rPr>
      <t>bay</t>
    </r>
    <r>
      <rPr>
        <sz val="9"/>
        <rFont val="돋움"/>
        <family val="3"/>
      </rPr>
      <t xml:space="preserve"> = 1.5 x [1400 - 24(l/b - 4.5)] =</t>
    </r>
  </si>
  <si>
    <t>( b =</t>
  </si>
  <si>
    <r>
      <t>cm</t>
    </r>
    <r>
      <rPr>
        <sz val="9"/>
        <color indexed="9"/>
        <rFont val="돋움"/>
        <family val="3"/>
      </rPr>
      <t>2</t>
    </r>
    <r>
      <rPr>
        <sz val="9"/>
        <rFont val="돋움"/>
        <family val="3"/>
      </rPr>
      <t>)</t>
    </r>
  </si>
  <si>
    <r>
      <t xml:space="preserve">        λ</t>
    </r>
    <r>
      <rPr>
        <sz val="9"/>
        <rFont val="돋움"/>
        <family val="3"/>
      </rPr>
      <t xml:space="preserve"> = l / r</t>
    </r>
    <r>
      <rPr>
        <vertAlign val="subscript"/>
        <sz val="9"/>
        <rFont val="돋움"/>
        <family val="3"/>
      </rPr>
      <t>y</t>
    </r>
    <r>
      <rPr>
        <sz val="9"/>
        <rFont val="돋움"/>
        <family val="3"/>
      </rPr>
      <t xml:space="preserve"> =</t>
    </r>
  </si>
  <si>
    <t>2) 설계조건</t>
  </si>
  <si>
    <t xml:space="preserve">   흙막이용 강재말뚝 간격(s)</t>
  </si>
  <si>
    <t xml:space="preserve">   Sunex 해석결과 최대 토압</t>
  </si>
  <si>
    <r>
      <t>(t/m</t>
    </r>
    <r>
      <rPr>
        <vertAlign val="superscript"/>
        <sz val="9"/>
        <rFont val="돋움"/>
        <family val="3"/>
      </rPr>
      <t>2</t>
    </r>
    <r>
      <rPr>
        <sz val="9"/>
        <rFont val="돋움"/>
        <family val="3"/>
      </rPr>
      <t>)</t>
    </r>
  </si>
  <si>
    <t>3) 휨응력에 의한 토류판 두께 t 산정</t>
  </si>
  <si>
    <r>
      <t xml:space="preserve">  - σ</t>
    </r>
    <r>
      <rPr>
        <vertAlign val="subscript"/>
        <sz val="9"/>
        <rFont val="돋움"/>
        <family val="3"/>
      </rPr>
      <t>ba</t>
    </r>
    <r>
      <rPr>
        <sz val="9"/>
        <rFont val="돋움"/>
        <family val="3"/>
      </rPr>
      <t xml:space="preserve"> = M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 xml:space="preserve"> / Z</t>
    </r>
  </si>
  <si>
    <t>4) 전단응력에 의한 토류판두께 t 산정</t>
  </si>
  <si>
    <r>
      <t xml:space="preserve">  - τ</t>
    </r>
    <r>
      <rPr>
        <vertAlign val="subscript"/>
        <sz val="9"/>
        <rFont val="돋움"/>
        <family val="3"/>
      </rPr>
      <t>a</t>
    </r>
    <r>
      <rPr>
        <sz val="9"/>
        <rFont val="돋움"/>
        <family val="3"/>
      </rPr>
      <t xml:space="preserve"> = Χ x S</t>
    </r>
    <r>
      <rPr>
        <vertAlign val="subscript"/>
        <sz val="9"/>
        <rFont val="돋움"/>
        <family val="3"/>
      </rPr>
      <t>max</t>
    </r>
    <r>
      <rPr>
        <sz val="9"/>
        <rFont val="돋움"/>
        <family val="3"/>
      </rPr>
      <t xml:space="preserve"> / A </t>
    </r>
  </si>
  <si>
    <r>
      <t xml:space="preserve">  - 토류판의 두께  t = Χ x Smax / (h x τ</t>
    </r>
    <r>
      <rPr>
        <vertAlign val="subscript"/>
        <sz val="9"/>
        <rFont val="돋움"/>
        <family val="3"/>
      </rPr>
      <t>a</t>
    </r>
    <r>
      <rPr>
        <sz val="9"/>
        <rFont val="돋움"/>
        <family val="3"/>
      </rPr>
      <t xml:space="preserve">) = </t>
    </r>
  </si>
  <si>
    <t xml:space="preserve">                 따라서, 허용 휨응력 및 허용 전단응력을 만족시키는 토류판의 두께는 </t>
  </si>
  <si>
    <r>
      <t>cm</t>
    </r>
    <r>
      <rPr>
        <b/>
        <sz val="10"/>
        <color indexed="9"/>
        <rFont val="돋움"/>
        <family val="3"/>
      </rPr>
      <t>2</t>
    </r>
    <r>
      <rPr>
        <b/>
        <sz val="10"/>
        <color indexed="12"/>
        <rFont val="돋움"/>
        <family val="3"/>
      </rPr>
      <t xml:space="preserve"> 이다.</t>
    </r>
  </si>
</sst>
</file>

<file path=xl/styles.xml><?xml version="1.0" encoding="utf-8"?>
<styleSheet xmlns="http://schemas.openxmlformats.org/spreadsheetml/2006/main">
  <numFmts count="2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0.00_);[Red]\(0.00\)"/>
  </numFmts>
  <fonts count="16">
    <font>
      <sz val="11"/>
      <name val="돋움"/>
      <family val="0"/>
    </font>
    <font>
      <sz val="8"/>
      <name val="돋움"/>
      <family val="3"/>
    </font>
    <font>
      <b/>
      <sz val="9"/>
      <name val="돋움"/>
      <family val="3"/>
    </font>
    <font>
      <sz val="9"/>
      <color indexed="10"/>
      <name val="돋움"/>
      <family val="3"/>
    </font>
    <font>
      <sz val="9"/>
      <name val="돋움"/>
      <family val="3"/>
    </font>
    <font>
      <vertAlign val="superscript"/>
      <sz val="9"/>
      <name val="돋움"/>
      <family val="3"/>
    </font>
    <font>
      <vertAlign val="subscript"/>
      <sz val="9"/>
      <name val="돋움"/>
      <family val="3"/>
    </font>
    <font>
      <vertAlign val="superscript"/>
      <sz val="9"/>
      <color indexed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color indexed="12"/>
      <name val="돋움"/>
      <family val="3"/>
    </font>
    <font>
      <b/>
      <vertAlign val="subscript"/>
      <sz val="10"/>
      <color indexed="12"/>
      <name val="돋움"/>
      <family val="3"/>
    </font>
    <font>
      <b/>
      <sz val="9"/>
      <color indexed="12"/>
      <name val="돋움"/>
      <family val="3"/>
    </font>
    <font>
      <b/>
      <vertAlign val="subscript"/>
      <sz val="9"/>
      <color indexed="12"/>
      <name val="돋움"/>
      <family val="3"/>
    </font>
    <font>
      <sz val="9"/>
      <color indexed="9"/>
      <name val="돋움"/>
      <family val="3"/>
    </font>
    <font>
      <b/>
      <sz val="10"/>
      <color indexed="9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82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right" vertical="center"/>
    </xf>
    <xf numFmtId="182" fontId="10" fillId="0" borderId="0" xfId="0" applyNumberFormat="1" applyFont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77" fontId="4" fillId="2" borderId="0" xfId="17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177" fontId="4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4" fillId="2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4" fillId="0" borderId="7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4" fillId="0" borderId="0" xfId="17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4" fontId="4" fillId="0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35</xdr:row>
      <xdr:rowOff>114300</xdr:rowOff>
    </xdr:from>
    <xdr:to>
      <xdr:col>4</xdr:col>
      <xdr:colOff>1276350</xdr:colOff>
      <xdr:row>45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729" r="9315" b="5422"/>
        <a:stretch>
          <a:fillRect/>
        </a:stretch>
      </xdr:blipFill>
      <xdr:spPr>
        <a:xfrm>
          <a:off x="438150" y="8782050"/>
          <a:ext cx="4543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pane ySplit="9" topLeftCell="BM10" activePane="bottomLeft" state="frozen"/>
      <selection pane="topLeft" activeCell="A1" sqref="A1"/>
      <selection pane="bottomLeft" activeCell="G17" sqref="G17"/>
    </sheetView>
  </sheetViews>
  <sheetFormatPr defaultColWidth="8.88671875" defaultRowHeight="19.5" customHeight="1"/>
  <cols>
    <col min="1" max="1" width="13.5546875" style="2" bestFit="1" customWidth="1"/>
    <col min="2" max="2" width="8.88671875" style="2" customWidth="1"/>
    <col min="3" max="3" width="11.88671875" style="2" customWidth="1"/>
    <col min="4" max="4" width="8.88671875" style="2" customWidth="1"/>
    <col min="5" max="5" width="16.77734375" style="2" customWidth="1"/>
    <col min="6" max="16384" width="8.88671875" style="2" customWidth="1"/>
  </cols>
  <sheetData>
    <row r="1" spans="1:7" ht="19.5" customHeight="1">
      <c r="A1" s="5" t="s">
        <v>0</v>
      </c>
      <c r="B1" s="6" t="s">
        <v>203</v>
      </c>
      <c r="C1" s="7"/>
      <c r="D1" s="8" t="s">
        <v>3</v>
      </c>
      <c r="E1" s="7"/>
      <c r="F1" s="7"/>
      <c r="G1" s="9"/>
    </row>
    <row r="2" spans="1:7" ht="19.5" customHeight="1">
      <c r="A2" s="10" t="s">
        <v>9</v>
      </c>
      <c r="B2" s="21">
        <v>173.9</v>
      </c>
      <c r="C2" s="11" t="s">
        <v>10</v>
      </c>
      <c r="D2" s="11" t="s">
        <v>11</v>
      </c>
      <c r="E2" s="11"/>
      <c r="F2" s="21">
        <v>2.5</v>
      </c>
      <c r="G2" s="12" t="s">
        <v>4</v>
      </c>
    </row>
    <row r="3" spans="1:7" ht="19.5" customHeight="1">
      <c r="A3" s="10" t="s">
        <v>1</v>
      </c>
      <c r="B3" s="21">
        <v>137</v>
      </c>
      <c r="C3" s="11" t="s">
        <v>2</v>
      </c>
      <c r="D3" s="11" t="s">
        <v>159</v>
      </c>
      <c r="E3" s="11"/>
      <c r="F3" s="21">
        <v>6</v>
      </c>
      <c r="G3" s="12" t="s">
        <v>4</v>
      </c>
    </row>
    <row r="4" spans="1:7" ht="19.5" customHeight="1">
      <c r="A4" s="10" t="s">
        <v>12</v>
      </c>
      <c r="B4" s="22">
        <v>40300</v>
      </c>
      <c r="C4" s="11" t="s">
        <v>13</v>
      </c>
      <c r="D4" s="11" t="s">
        <v>14</v>
      </c>
      <c r="E4" s="11"/>
      <c r="F4" s="21">
        <f>126/2</f>
        <v>63</v>
      </c>
      <c r="G4" s="12" t="s">
        <v>5</v>
      </c>
    </row>
    <row r="5" spans="1:7" ht="19.5" customHeight="1">
      <c r="A5" s="10" t="s">
        <v>15</v>
      </c>
      <c r="B5" s="22">
        <v>13600</v>
      </c>
      <c r="C5" s="11" t="s">
        <v>13</v>
      </c>
      <c r="D5" s="11" t="s">
        <v>16</v>
      </c>
      <c r="E5" s="11"/>
      <c r="F5" s="21">
        <v>0.5</v>
      </c>
      <c r="G5" s="12" t="s">
        <v>6</v>
      </c>
    </row>
    <row r="6" spans="1:7" ht="19.5" customHeight="1">
      <c r="A6" s="10" t="s">
        <v>17</v>
      </c>
      <c r="B6" s="21">
        <v>15.2</v>
      </c>
      <c r="C6" s="11" t="s">
        <v>18</v>
      </c>
      <c r="D6" s="11" t="s">
        <v>219</v>
      </c>
      <c r="E6" s="11"/>
      <c r="F6" s="25">
        <v>15</v>
      </c>
      <c r="G6" s="12" t="s">
        <v>5</v>
      </c>
    </row>
    <row r="7" spans="1:7" ht="19.5" customHeight="1">
      <c r="A7" s="10" t="s">
        <v>19</v>
      </c>
      <c r="B7" s="21">
        <v>8.84</v>
      </c>
      <c r="C7" s="11" t="s">
        <v>18</v>
      </c>
      <c r="D7" s="11"/>
      <c r="E7" s="11"/>
      <c r="F7" s="11"/>
      <c r="G7" s="12"/>
    </row>
    <row r="8" spans="1:7" ht="19.5" customHeight="1">
      <c r="A8" s="10" t="s">
        <v>20</v>
      </c>
      <c r="B8" s="23">
        <v>2300</v>
      </c>
      <c r="C8" s="11" t="s">
        <v>21</v>
      </c>
      <c r="D8" s="11"/>
      <c r="E8" s="11"/>
      <c r="F8" s="11"/>
      <c r="G8" s="12"/>
    </row>
    <row r="9" spans="1:7" ht="19.5" customHeight="1">
      <c r="A9" s="13" t="s">
        <v>22</v>
      </c>
      <c r="B9" s="24">
        <v>776</v>
      </c>
      <c r="C9" s="14" t="s">
        <v>21</v>
      </c>
      <c r="D9" s="14"/>
      <c r="E9" s="14"/>
      <c r="F9" s="14"/>
      <c r="G9" s="15"/>
    </row>
    <row r="11" ht="19.5" customHeight="1">
      <c r="A11" s="1" t="s">
        <v>7</v>
      </c>
    </row>
    <row r="12" spans="1:3" ht="19.5" customHeight="1">
      <c r="A12" s="3" t="s">
        <v>23</v>
      </c>
      <c r="B12" s="3">
        <f>F5*F3^2/8</f>
        <v>2.25</v>
      </c>
      <c r="C12" s="2" t="s">
        <v>165</v>
      </c>
    </row>
    <row r="14" ht="19.5" customHeight="1">
      <c r="A14" s="1" t="s">
        <v>8</v>
      </c>
    </row>
    <row r="15" ht="19.5" customHeight="1">
      <c r="A15" s="2" t="s">
        <v>24</v>
      </c>
    </row>
    <row r="16" ht="19.5" customHeight="1">
      <c r="A16" s="2" t="s">
        <v>25</v>
      </c>
    </row>
    <row r="17" spans="1:3" ht="19.5" customHeight="1">
      <c r="A17" s="2" t="s">
        <v>26</v>
      </c>
      <c r="B17" s="4">
        <f>F3*100/B6</f>
        <v>39.473684210526315</v>
      </c>
      <c r="C17" s="2" t="s">
        <v>27</v>
      </c>
    </row>
    <row r="18" ht="19.5" customHeight="1">
      <c r="A18" s="2" t="s">
        <v>28</v>
      </c>
    </row>
    <row r="19" spans="1:5" ht="19.5" customHeight="1">
      <c r="A19" s="2" t="s">
        <v>31</v>
      </c>
      <c r="D19" s="4">
        <f>1.5*(1400-8.4*(B17-20))</f>
        <v>1854.6315789473683</v>
      </c>
      <c r="E19" s="2" t="s">
        <v>29</v>
      </c>
    </row>
    <row r="20" ht="19.5" customHeight="1">
      <c r="A20" s="2" t="s">
        <v>30</v>
      </c>
    </row>
    <row r="21" spans="1:5" ht="19.5" customHeight="1">
      <c r="A21" s="2" t="s">
        <v>32</v>
      </c>
      <c r="D21" s="4">
        <f>(F6+F4)*1000/B2+B12*100000/B8</f>
        <v>546.3597269795234</v>
      </c>
      <c r="E21" s="2" t="s">
        <v>29</v>
      </c>
    </row>
    <row r="22" spans="1:4" ht="19.5" customHeight="1">
      <c r="A22" s="33" t="s">
        <v>173</v>
      </c>
      <c r="B22" s="34" t="str">
        <f>IF(D21&lt;D19,"&lt;","&gt;")</f>
        <v>&lt;</v>
      </c>
      <c r="C22" s="33" t="s">
        <v>172</v>
      </c>
      <c r="D22" s="34" t="str">
        <f>IF(B22="&lt;","O.K.","N.G.")</f>
        <v>O.K.</v>
      </c>
    </row>
    <row r="24" ht="19.5" customHeight="1">
      <c r="A24" s="2" t="s">
        <v>33</v>
      </c>
    </row>
    <row r="25" spans="1:3" ht="19.5" customHeight="1">
      <c r="A25" s="2" t="s">
        <v>34</v>
      </c>
      <c r="B25" s="4">
        <f>F3*100/B7</f>
        <v>67.87330316742081</v>
      </c>
      <c r="C25" s="2" t="s">
        <v>27</v>
      </c>
    </row>
    <row r="26" ht="19.5" customHeight="1">
      <c r="A26" s="2" t="s">
        <v>28</v>
      </c>
    </row>
    <row r="27" spans="1:5" ht="19.5" customHeight="1">
      <c r="A27" s="2" t="s">
        <v>31</v>
      </c>
      <c r="D27" s="4">
        <f>1.5*(1400-8.4*(B25-20))</f>
        <v>1496.7963800904977</v>
      </c>
      <c r="E27" s="2" t="s">
        <v>29</v>
      </c>
    </row>
    <row r="28" ht="19.5" customHeight="1">
      <c r="A28" s="2" t="s">
        <v>30</v>
      </c>
    </row>
    <row r="29" spans="1:5" ht="19.5" customHeight="1">
      <c r="A29" s="2" t="s">
        <v>32</v>
      </c>
      <c r="D29" s="4">
        <f>(F6+F4)*1000/B2+B12*100000/B9</f>
        <v>738.4820936312492</v>
      </c>
      <c r="E29" s="2" t="s">
        <v>29</v>
      </c>
    </row>
    <row r="30" spans="1:4" ht="19.5" customHeight="1">
      <c r="A30" s="17" t="s">
        <v>46</v>
      </c>
      <c r="B30" s="18" t="str">
        <f>IF(D29&lt;D27,"&lt;","&gt;")</f>
        <v>&lt;</v>
      </c>
      <c r="C30" s="17" t="s">
        <v>45</v>
      </c>
      <c r="D30" s="18" t="str">
        <f>IF(B30="&lt;","O.K.","N.G.")</f>
        <v>O.K.</v>
      </c>
    </row>
    <row r="35" ht="19.5" customHeight="1">
      <c r="A35" s="2" t="s">
        <v>35</v>
      </c>
    </row>
    <row r="41" ht="19.5" customHeight="1">
      <c r="A41" s="2" t="s">
        <v>36</v>
      </c>
    </row>
    <row r="47" ht="19.5" customHeight="1">
      <c r="A47" s="2" t="s">
        <v>39</v>
      </c>
    </row>
    <row r="48" ht="19.5" customHeight="1">
      <c r="A48" s="2" t="s">
        <v>40</v>
      </c>
    </row>
    <row r="49" spans="1:4" ht="19.5" customHeight="1">
      <c r="A49" s="2" t="s">
        <v>37</v>
      </c>
      <c r="C49" s="4">
        <f>(F6+F4)*1000/B2</f>
        <v>448.53364002300174</v>
      </c>
      <c r="D49" s="2" t="s">
        <v>29</v>
      </c>
    </row>
    <row r="50" spans="1:4" ht="19.5" customHeight="1">
      <c r="A50" s="2" t="s">
        <v>38</v>
      </c>
      <c r="C50" s="4">
        <f>B12*100000/B8</f>
        <v>97.82608695652173</v>
      </c>
      <c r="D50" s="2" t="s">
        <v>29</v>
      </c>
    </row>
    <row r="51" ht="19.5" customHeight="1">
      <c r="A51" s="2" t="s">
        <v>41</v>
      </c>
    </row>
    <row r="52" spans="1:3" ht="19.5" customHeight="1">
      <c r="A52" s="2" t="s">
        <v>42</v>
      </c>
      <c r="B52" s="4">
        <f>F3*100/B6</f>
        <v>39.473684210526315</v>
      </c>
      <c r="C52" s="2" t="s">
        <v>55</v>
      </c>
    </row>
    <row r="53" spans="1:5" ht="19.5" customHeight="1">
      <c r="A53" s="2" t="s">
        <v>179</v>
      </c>
      <c r="D53" s="4">
        <f>1.5*(1400-8.4*(B52-20))</f>
        <v>1854.6315789473683</v>
      </c>
      <c r="E53" s="2" t="s">
        <v>29</v>
      </c>
    </row>
    <row r="54" ht="19.5" customHeight="1">
      <c r="A54" s="2" t="s">
        <v>43</v>
      </c>
    </row>
    <row r="55" spans="1:5" ht="19.5" customHeight="1">
      <c r="A55" s="2" t="s">
        <v>44</v>
      </c>
      <c r="D55" s="4">
        <f>1.5*12000000/(6700+B52^2)</f>
        <v>2179.659197638535</v>
      </c>
      <c r="E55" s="2" t="s">
        <v>29</v>
      </c>
    </row>
    <row r="56" spans="1:5" ht="19.5" customHeight="1">
      <c r="A56" s="2" t="s">
        <v>220</v>
      </c>
      <c r="C56" s="30" t="s">
        <v>221</v>
      </c>
      <c r="D56" s="46">
        <f>F3*100/F57</f>
        <v>17.142857142857142</v>
      </c>
      <c r="E56" s="2" t="s">
        <v>222</v>
      </c>
    </row>
    <row r="57" spans="1:7" ht="19.5" customHeight="1">
      <c r="A57" s="2" t="s">
        <v>223</v>
      </c>
      <c r="C57" s="4">
        <f>1.5*(1400-24*(D56-4.5))</f>
        <v>1644.8571428571427</v>
      </c>
      <c r="D57" s="2" t="s">
        <v>29</v>
      </c>
      <c r="E57" s="30" t="s">
        <v>227</v>
      </c>
      <c r="F57" s="43">
        <v>35</v>
      </c>
      <c r="G57" s="2" t="s">
        <v>228</v>
      </c>
    </row>
    <row r="58" ht="19.5" customHeight="1">
      <c r="A58" s="2" t="s">
        <v>47</v>
      </c>
    </row>
    <row r="59" spans="1:4" ht="19.5" customHeight="1">
      <c r="A59" s="2" t="s">
        <v>224</v>
      </c>
      <c r="D59" s="16">
        <f>C49/D53+C50/(C57*(1-C49/D55))</f>
        <v>0.3167287103046892</v>
      </c>
    </row>
    <row r="60" spans="1:4" ht="19.5" customHeight="1">
      <c r="A60" s="19" t="s">
        <v>48</v>
      </c>
      <c r="B60" s="20">
        <f>D59</f>
        <v>0.3167287103046892</v>
      </c>
      <c r="C60" s="17" t="str">
        <f>IF(B60&lt;1,"&lt; 1.0 이므로","&gt; 1.0 이므로")</f>
        <v>&lt; 1.0 이므로</v>
      </c>
      <c r="D60" s="17" t="str">
        <f>IF(C60="&lt; 1.0 이므로","O.K.","N.G.")</f>
        <v>O.K.</v>
      </c>
    </row>
    <row r="62" ht="19.5" customHeight="1">
      <c r="A62" s="2" t="s">
        <v>49</v>
      </c>
    </row>
    <row r="63" ht="19.5" customHeight="1">
      <c r="A63" s="2" t="s">
        <v>50</v>
      </c>
    </row>
    <row r="64" ht="19.5" customHeight="1">
      <c r="A64" s="2" t="s">
        <v>51</v>
      </c>
    </row>
    <row r="65" spans="1:3" ht="19.5" customHeight="1">
      <c r="A65" s="2" t="s">
        <v>52</v>
      </c>
      <c r="B65" s="4">
        <f>F3*100/B7</f>
        <v>67.87330316742081</v>
      </c>
      <c r="C65" s="2" t="s">
        <v>55</v>
      </c>
    </row>
    <row r="66" spans="1:5" ht="19.5" customHeight="1">
      <c r="A66" s="2" t="s">
        <v>58</v>
      </c>
      <c r="D66" s="4">
        <f>1.5*(1400-8.4*(B65-20))</f>
        <v>1496.7963800904977</v>
      </c>
      <c r="E66" s="2" t="s">
        <v>29</v>
      </c>
    </row>
    <row r="67" ht="19.5" customHeight="1">
      <c r="A67" s="2" t="s">
        <v>43</v>
      </c>
    </row>
    <row r="68" spans="1:5" ht="19.5" customHeight="1">
      <c r="A68" s="2" t="s">
        <v>53</v>
      </c>
      <c r="D68" s="4">
        <f>1.5*12000000/(6700+B65^2)</f>
        <v>1591.9644310652698</v>
      </c>
      <c r="E68" s="2" t="s">
        <v>29</v>
      </c>
    </row>
    <row r="69" ht="19.5" customHeight="1">
      <c r="A69" s="2" t="s">
        <v>225</v>
      </c>
    </row>
    <row r="70" spans="1:6" ht="19.5" customHeight="1">
      <c r="A70" s="2" t="s">
        <v>56</v>
      </c>
      <c r="B70" s="4">
        <f>D56</f>
        <v>17.142857142857142</v>
      </c>
      <c r="C70" s="2" t="s">
        <v>54</v>
      </c>
      <c r="E70" s="30"/>
      <c r="F70" s="45"/>
    </row>
    <row r="71" spans="1:5" ht="19.5" customHeight="1">
      <c r="A71" s="2" t="s">
        <v>226</v>
      </c>
      <c r="D71" s="4">
        <f>1.5*(1400-24*(B70-4.5))</f>
        <v>1644.8571428571427</v>
      </c>
      <c r="E71" s="2" t="s">
        <v>29</v>
      </c>
    </row>
    <row r="72" ht="19.5" customHeight="1">
      <c r="A72" s="2" t="s">
        <v>47</v>
      </c>
    </row>
    <row r="73" spans="1:4" ht="19.5" customHeight="1">
      <c r="A73" s="2" t="s">
        <v>57</v>
      </c>
      <c r="D73" s="16">
        <f>C49/D66+C50/(D71*(1-C49/D68))</f>
        <v>0.3824661737267686</v>
      </c>
    </row>
    <row r="74" spans="1:4" ht="19.5" customHeight="1">
      <c r="A74" s="19" t="s">
        <v>48</v>
      </c>
      <c r="B74" s="20">
        <f>D73</f>
        <v>0.3824661737267686</v>
      </c>
      <c r="C74" s="17" t="str">
        <f>IF(B74&lt;1,"&lt; 1.0 이므로","&gt; 1.0 이므로")</f>
        <v>&lt; 1.0 이므로</v>
      </c>
      <c r="D74" s="17" t="str">
        <f>IF(C74="&lt; 1.0 이므로","O.K.","N.G.")</f>
        <v>O.K.</v>
      </c>
    </row>
  </sheetData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Header>&amp;L&amp;"돋움,굵게"&amp;12 - 직각부 버팀대의 검토&amp;R&amp;P/&amp;N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6">
      <selection activeCell="A19" sqref="A19"/>
    </sheetView>
  </sheetViews>
  <sheetFormatPr defaultColWidth="8.88671875" defaultRowHeight="19.5" customHeight="1"/>
  <cols>
    <col min="1" max="1" width="13.5546875" style="2" customWidth="1"/>
    <col min="2" max="2" width="8.88671875" style="2" customWidth="1"/>
    <col min="3" max="3" width="11.88671875" style="2" customWidth="1"/>
    <col min="4" max="4" width="8.88671875" style="2" customWidth="1"/>
    <col min="5" max="5" width="16.77734375" style="2" customWidth="1"/>
    <col min="6" max="16384" width="8.88671875" style="2" customWidth="1"/>
  </cols>
  <sheetData>
    <row r="1" spans="1:7" ht="19.5" customHeight="1">
      <c r="A1" s="5" t="s">
        <v>59</v>
      </c>
      <c r="B1" s="6" t="s">
        <v>203</v>
      </c>
      <c r="C1" s="7"/>
      <c r="D1" s="8" t="s">
        <v>60</v>
      </c>
      <c r="E1" s="7"/>
      <c r="F1" s="7"/>
      <c r="G1" s="9"/>
    </row>
    <row r="2" spans="1:7" ht="19.5" customHeight="1">
      <c r="A2" s="10" t="s">
        <v>61</v>
      </c>
      <c r="B2" s="21">
        <v>173.9</v>
      </c>
      <c r="C2" s="11" t="s">
        <v>62</v>
      </c>
      <c r="D2" s="11" t="s">
        <v>77</v>
      </c>
      <c r="E2" s="11"/>
      <c r="F2" s="21">
        <v>1.8</v>
      </c>
      <c r="G2" s="12" t="s">
        <v>63</v>
      </c>
    </row>
    <row r="3" spans="1:7" ht="19.5" customHeight="1">
      <c r="A3" s="10" t="s">
        <v>64</v>
      </c>
      <c r="B3" s="21">
        <v>137</v>
      </c>
      <c r="C3" s="11" t="s">
        <v>65</v>
      </c>
      <c r="D3" s="11" t="s">
        <v>78</v>
      </c>
      <c r="E3" s="11"/>
      <c r="F3" s="21">
        <v>45</v>
      </c>
      <c r="G3" s="12" t="s">
        <v>79</v>
      </c>
    </row>
    <row r="4" spans="1:7" ht="19.5" customHeight="1">
      <c r="A4" s="10" t="s">
        <v>66</v>
      </c>
      <c r="B4" s="22">
        <v>40300</v>
      </c>
      <c r="C4" s="11" t="s">
        <v>67</v>
      </c>
      <c r="D4" s="11" t="s">
        <v>68</v>
      </c>
      <c r="E4" s="11"/>
      <c r="F4" s="26">
        <f>'띠장 검토'!B12</f>
        <v>62.4</v>
      </c>
      <c r="G4" s="12" t="s">
        <v>69</v>
      </c>
    </row>
    <row r="5" spans="1:7" ht="19.5" customHeight="1">
      <c r="A5" s="10" t="s">
        <v>70</v>
      </c>
      <c r="B5" s="22">
        <v>13600</v>
      </c>
      <c r="C5" s="11" t="s">
        <v>67</v>
      </c>
      <c r="D5" s="11"/>
      <c r="E5" s="11"/>
      <c r="F5" s="26"/>
      <c r="G5" s="12"/>
    </row>
    <row r="6" spans="1:7" ht="19.5" customHeight="1">
      <c r="A6" s="10" t="s">
        <v>71</v>
      </c>
      <c r="B6" s="21">
        <v>15.2</v>
      </c>
      <c r="C6" s="11" t="s">
        <v>72</v>
      </c>
      <c r="D6" s="11"/>
      <c r="E6" s="11"/>
      <c r="F6" s="27"/>
      <c r="G6" s="12"/>
    </row>
    <row r="7" spans="1:7" ht="19.5" customHeight="1">
      <c r="A7" s="10" t="s">
        <v>73</v>
      </c>
      <c r="B7" s="21">
        <v>8.84</v>
      </c>
      <c r="C7" s="11" t="s">
        <v>72</v>
      </c>
      <c r="D7" s="11"/>
      <c r="E7" s="11"/>
      <c r="F7" s="28"/>
      <c r="G7" s="12"/>
    </row>
    <row r="8" spans="1:7" ht="19.5" customHeight="1">
      <c r="A8" s="10" t="s">
        <v>74</v>
      </c>
      <c r="B8" s="23">
        <v>2300</v>
      </c>
      <c r="C8" s="11" t="s">
        <v>75</v>
      </c>
      <c r="D8" s="11"/>
      <c r="E8" s="11"/>
      <c r="F8" s="27"/>
      <c r="G8" s="12"/>
    </row>
    <row r="9" spans="1:7" ht="19.5" customHeight="1">
      <c r="A9" s="13" t="s">
        <v>76</v>
      </c>
      <c r="B9" s="24">
        <v>776</v>
      </c>
      <c r="C9" s="14" t="s">
        <v>75</v>
      </c>
      <c r="D9" s="14"/>
      <c r="E9" s="14"/>
      <c r="F9" s="14"/>
      <c r="G9" s="15"/>
    </row>
    <row r="11" ht="19.5" customHeight="1">
      <c r="A11" s="1" t="s">
        <v>175</v>
      </c>
    </row>
    <row r="12" spans="1:5" ht="19.5" customHeight="1">
      <c r="A12" s="2" t="s">
        <v>176</v>
      </c>
      <c r="C12" s="30" t="s">
        <v>201</v>
      </c>
      <c r="D12" s="3">
        <v>1.25</v>
      </c>
      <c r="E12" s="2" t="s">
        <v>4</v>
      </c>
    </row>
    <row r="13" spans="1:3" ht="19.5" customHeight="1">
      <c r="A13" s="2" t="s">
        <v>177</v>
      </c>
      <c r="B13" s="4">
        <f>F4*D12/COS(F3*PI()/180)</f>
        <v>110.30865786510141</v>
      </c>
      <c r="C13" s="2" t="s">
        <v>174</v>
      </c>
    </row>
    <row r="15" ht="19.5" customHeight="1">
      <c r="A15" s="2" t="s">
        <v>178</v>
      </c>
    </row>
    <row r="16" spans="1:3" ht="19.5" customHeight="1">
      <c r="A16" s="2" t="s">
        <v>229</v>
      </c>
      <c r="B16" s="4">
        <f>F2*100/B7</f>
        <v>20.361990950226243</v>
      </c>
      <c r="C16" s="2" t="s">
        <v>55</v>
      </c>
    </row>
    <row r="17" spans="1:5" ht="19.5" customHeight="1">
      <c r="A17" s="2" t="s">
        <v>179</v>
      </c>
      <c r="D17" s="4">
        <f>1.5*(1400-8.4*(B16-20))</f>
        <v>2095.438914027149</v>
      </c>
      <c r="E17" s="2" t="s">
        <v>29</v>
      </c>
    </row>
    <row r="18" spans="1:4" ht="19.5" customHeight="1">
      <c r="A18" s="2" t="s">
        <v>180</v>
      </c>
      <c r="D18" s="4"/>
    </row>
    <row r="19" spans="1:4" ht="19.5" customHeight="1">
      <c r="A19" s="2" t="s">
        <v>202</v>
      </c>
      <c r="C19" s="4">
        <f>B13*1000/B2</f>
        <v>634.3223569011006</v>
      </c>
      <c r="D19" s="2" t="s">
        <v>29</v>
      </c>
    </row>
    <row r="20" ht="19.5" customHeight="1">
      <c r="A20" s="2" t="s">
        <v>181</v>
      </c>
    </row>
    <row r="21" spans="1:4" ht="19.5" customHeight="1">
      <c r="A21" s="17" t="s">
        <v>182</v>
      </c>
      <c r="B21" s="20">
        <f>C19/D17</f>
        <v>0.302715747357206</v>
      </c>
      <c r="C21" s="17" t="str">
        <f>IF(B21&lt;1,"&lt; 1.0 이므로","&gt; 1.0 이므로")</f>
        <v>&lt; 1.0 이므로</v>
      </c>
      <c r="D21" s="17" t="str">
        <f>IF(C21="&lt; 1.0 이므로","O.K.","N.G.")</f>
        <v>O.K.</v>
      </c>
    </row>
  </sheetData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&amp;L&amp;"돋움,굵게"&amp;12 - 까치발의 검토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pane ySplit="9" topLeftCell="BM10" activePane="bottomLeft" state="frozen"/>
      <selection pane="topLeft" activeCell="A1" sqref="A1"/>
      <selection pane="bottomLeft" activeCell="B7" sqref="B7"/>
    </sheetView>
  </sheetViews>
  <sheetFormatPr defaultColWidth="8.88671875" defaultRowHeight="19.5" customHeight="1"/>
  <cols>
    <col min="1" max="1" width="13.5546875" style="2" customWidth="1"/>
    <col min="2" max="2" width="8.88671875" style="2" customWidth="1"/>
    <col min="3" max="3" width="11.88671875" style="2" customWidth="1"/>
    <col min="4" max="4" width="8.88671875" style="2" customWidth="1"/>
    <col min="5" max="5" width="16.77734375" style="2" customWidth="1"/>
    <col min="6" max="16384" width="8.88671875" style="2" customWidth="1"/>
  </cols>
  <sheetData>
    <row r="1" spans="1:7" ht="19.5" customHeight="1">
      <c r="A1" s="5" t="s">
        <v>80</v>
      </c>
      <c r="B1" s="6" t="s">
        <v>203</v>
      </c>
      <c r="C1" s="7"/>
      <c r="D1" s="8" t="s">
        <v>81</v>
      </c>
      <c r="E1" s="7"/>
      <c r="F1" s="7"/>
      <c r="G1" s="9"/>
    </row>
    <row r="2" spans="1:7" ht="19.5" customHeight="1">
      <c r="A2" s="10" t="s">
        <v>82</v>
      </c>
      <c r="B2" s="21">
        <v>173.9</v>
      </c>
      <c r="C2" s="11" t="s">
        <v>83</v>
      </c>
      <c r="D2" s="11"/>
      <c r="E2" s="11"/>
      <c r="F2" s="26"/>
      <c r="G2" s="12"/>
    </row>
    <row r="3" spans="1:7" ht="19.5" customHeight="1">
      <c r="A3" s="10" t="s">
        <v>84</v>
      </c>
      <c r="B3" s="21">
        <v>137</v>
      </c>
      <c r="C3" s="11" t="s">
        <v>85</v>
      </c>
      <c r="D3" s="11"/>
      <c r="E3" s="11"/>
      <c r="F3" s="26"/>
      <c r="G3" s="12"/>
    </row>
    <row r="4" spans="1:7" ht="19.5" customHeight="1">
      <c r="A4" s="10" t="s">
        <v>86</v>
      </c>
      <c r="B4" s="22">
        <v>40300</v>
      </c>
      <c r="C4" s="11" t="s">
        <v>87</v>
      </c>
      <c r="D4" s="11"/>
      <c r="E4" s="11"/>
      <c r="F4" s="26"/>
      <c r="G4" s="12"/>
    </row>
    <row r="5" spans="1:7" ht="19.5" customHeight="1">
      <c r="A5" s="10" t="s">
        <v>88</v>
      </c>
      <c r="B5" s="22">
        <v>13600</v>
      </c>
      <c r="C5" s="11" t="s">
        <v>87</v>
      </c>
      <c r="D5" s="11" t="s">
        <v>204</v>
      </c>
      <c r="E5" s="11"/>
      <c r="F5" s="21">
        <v>19.05</v>
      </c>
      <c r="G5" s="12" t="s">
        <v>95</v>
      </c>
    </row>
    <row r="6" spans="1:7" ht="19.5" customHeight="1">
      <c r="A6" s="10" t="s">
        <v>89</v>
      </c>
      <c r="B6" s="21">
        <v>15.2</v>
      </c>
      <c r="C6" s="11" t="s">
        <v>90</v>
      </c>
      <c r="D6" s="11" t="s">
        <v>205</v>
      </c>
      <c r="E6" s="11"/>
      <c r="F6" s="21">
        <v>23.78</v>
      </c>
      <c r="G6" s="12" t="s">
        <v>96</v>
      </c>
    </row>
    <row r="7" spans="1:7" ht="19.5" customHeight="1">
      <c r="A7" s="10" t="s">
        <v>91</v>
      </c>
      <c r="B7" s="21">
        <v>8.84</v>
      </c>
      <c r="C7" s="11" t="s">
        <v>90</v>
      </c>
      <c r="D7" s="11" t="s">
        <v>210</v>
      </c>
      <c r="E7" s="11"/>
      <c r="F7" s="21">
        <v>2.5</v>
      </c>
      <c r="G7" s="12" t="s">
        <v>97</v>
      </c>
    </row>
    <row r="8" spans="1:7" ht="19.5" customHeight="1">
      <c r="A8" s="10" t="s">
        <v>92</v>
      </c>
      <c r="B8" s="23">
        <v>2300</v>
      </c>
      <c r="C8" s="11" t="s">
        <v>93</v>
      </c>
      <c r="D8" s="11" t="s">
        <v>206</v>
      </c>
      <c r="E8" s="11"/>
      <c r="F8" s="21">
        <v>1.2</v>
      </c>
      <c r="G8" s="12" t="s">
        <v>97</v>
      </c>
    </row>
    <row r="9" spans="1:7" ht="19.5" customHeight="1">
      <c r="A9" s="13" t="s">
        <v>94</v>
      </c>
      <c r="B9" s="24">
        <v>776</v>
      </c>
      <c r="C9" s="14" t="s">
        <v>93</v>
      </c>
      <c r="D9" s="14" t="s">
        <v>207</v>
      </c>
      <c r="E9" s="14"/>
      <c r="F9" s="29">
        <v>1200</v>
      </c>
      <c r="G9" s="15" t="s">
        <v>108</v>
      </c>
    </row>
    <row r="11" ht="19.5" customHeight="1">
      <c r="A11" s="1" t="s">
        <v>99</v>
      </c>
    </row>
    <row r="12" spans="1:3" ht="19.5" customHeight="1">
      <c r="A12" s="2" t="s">
        <v>100</v>
      </c>
      <c r="B12" s="3">
        <f>F5*F8</f>
        <v>22.86</v>
      </c>
      <c r="C12" s="2" t="s">
        <v>102</v>
      </c>
    </row>
    <row r="13" spans="1:3" ht="19.5" customHeight="1">
      <c r="A13" s="2" t="s">
        <v>101</v>
      </c>
      <c r="B13" s="3">
        <f>F6*F8</f>
        <v>28.536</v>
      </c>
      <c r="C13" s="2" t="s">
        <v>103</v>
      </c>
    </row>
    <row r="15" ht="19.5" customHeight="1">
      <c r="A15" s="1" t="s">
        <v>104</v>
      </c>
    </row>
    <row r="16" spans="1:3" ht="19.5" customHeight="1">
      <c r="A16" s="2" t="s">
        <v>105</v>
      </c>
      <c r="B16" s="4">
        <f>B12*100000/B8</f>
        <v>993.9130434782609</v>
      </c>
      <c r="C16" s="2" t="s">
        <v>98</v>
      </c>
    </row>
    <row r="17" spans="1:7" ht="19.5" customHeight="1">
      <c r="A17" s="2" t="s">
        <v>211</v>
      </c>
      <c r="B17" s="4">
        <f>F7*100/F17</f>
        <v>7.142857142857143</v>
      </c>
      <c r="E17" s="30" t="s">
        <v>106</v>
      </c>
      <c r="F17" s="3">
        <f>IF(B1="(H - 300 X 300 X 10 X 15 : SS41)",30,35)</f>
        <v>35</v>
      </c>
      <c r="G17" s="2" t="s">
        <v>107</v>
      </c>
    </row>
    <row r="18" ht="19.5" customHeight="1">
      <c r="A18" s="2" t="s">
        <v>109</v>
      </c>
    </row>
    <row r="19" spans="1:4" ht="19.5" customHeight="1">
      <c r="A19" s="2" t="s">
        <v>209</v>
      </c>
      <c r="B19" s="2" t="s">
        <v>110</v>
      </c>
      <c r="C19" s="3">
        <f>1.5*1400</f>
        <v>2100</v>
      </c>
      <c r="D19" s="2" t="s">
        <v>98</v>
      </c>
    </row>
    <row r="20" spans="1:5" ht="19.5" customHeight="1">
      <c r="A20" s="2" t="s">
        <v>208</v>
      </c>
      <c r="B20" s="2" t="s">
        <v>110</v>
      </c>
      <c r="C20" s="2" t="s">
        <v>212</v>
      </c>
      <c r="E20" s="2" t="s">
        <v>111</v>
      </c>
    </row>
    <row r="21" spans="1:3" ht="19.5" customHeight="1">
      <c r="A21" s="2" t="s">
        <v>112</v>
      </c>
      <c r="B21" s="4">
        <f>IF(B17&lt;4.5,C19,1.5*(1400-24*(B17-4.5)))</f>
        <v>2004.8571428571431</v>
      </c>
      <c r="C21" s="2" t="s">
        <v>98</v>
      </c>
    </row>
    <row r="22" spans="1:4" ht="19.5" customHeight="1">
      <c r="A22" s="17" t="s">
        <v>114</v>
      </c>
      <c r="B22" s="18" t="str">
        <f>IF(B21&lt;B16,"&lt;","&gt;")</f>
        <v>&gt;</v>
      </c>
      <c r="C22" s="17" t="s">
        <v>113</v>
      </c>
      <c r="D22" s="17" t="str">
        <f>IF(B22="&gt;","O.K.","N.G.")</f>
        <v>O.K.</v>
      </c>
    </row>
    <row r="24" spans="1:7" ht="19.5" customHeight="1">
      <c r="A24" s="2" t="s">
        <v>117</v>
      </c>
      <c r="B24" s="4">
        <f>B13*1000/F24</f>
        <v>762.1794871794872</v>
      </c>
      <c r="C24" s="2" t="s">
        <v>98</v>
      </c>
      <c r="E24" s="30" t="s">
        <v>115</v>
      </c>
      <c r="F24" s="3">
        <f>IF(B1="(H - 300 X 300 X 10 X 15 : SS41)",1*(30-3),37.44)</f>
        <v>37.44</v>
      </c>
      <c r="G24" s="2" t="s">
        <v>116</v>
      </c>
    </row>
    <row r="25" spans="1:3" ht="19.5" customHeight="1">
      <c r="A25" s="2" t="s">
        <v>118</v>
      </c>
      <c r="B25" s="4">
        <f>F9</f>
        <v>1200</v>
      </c>
      <c r="C25" s="2" t="s">
        <v>98</v>
      </c>
    </row>
    <row r="26" spans="1:4" ht="19.5" customHeight="1">
      <c r="A26" s="17" t="s">
        <v>119</v>
      </c>
      <c r="B26" s="18" t="str">
        <f>IF(B25&lt;B24,"&lt;","&gt;")</f>
        <v>&gt;</v>
      </c>
      <c r="C26" s="17" t="s">
        <v>120</v>
      </c>
      <c r="D26" s="17" t="str">
        <f>IF(B26="&gt;","O.K.","N.G.")</f>
        <v>O.K.</v>
      </c>
    </row>
  </sheetData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&amp;L&amp;"돋움,굵게"&amp;12 - 엄지말뚝의 검토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pane ySplit="9" topLeftCell="BM10" activePane="bottomLeft" state="frozen"/>
      <selection pane="topLeft" activeCell="A1" sqref="A1"/>
      <selection pane="bottomLeft" activeCell="F34" sqref="F34"/>
    </sheetView>
  </sheetViews>
  <sheetFormatPr defaultColWidth="8.88671875" defaultRowHeight="19.5" customHeight="1"/>
  <cols>
    <col min="1" max="1" width="13.5546875" style="2" customWidth="1"/>
    <col min="2" max="2" width="8.88671875" style="2" customWidth="1"/>
    <col min="3" max="3" width="11.88671875" style="2" customWidth="1"/>
    <col min="4" max="4" width="8.88671875" style="2" customWidth="1"/>
    <col min="5" max="5" width="16.77734375" style="2" customWidth="1"/>
    <col min="6" max="16384" width="8.88671875" style="2" customWidth="1"/>
  </cols>
  <sheetData>
    <row r="1" spans="1:7" ht="19.5" customHeight="1">
      <c r="A1" s="5" t="s">
        <v>121</v>
      </c>
      <c r="B1" s="6" t="s">
        <v>203</v>
      </c>
      <c r="C1" s="7"/>
      <c r="D1" s="8" t="s">
        <v>122</v>
      </c>
      <c r="E1" s="7"/>
      <c r="F1" s="7"/>
      <c r="G1" s="9"/>
    </row>
    <row r="2" spans="1:7" ht="19.5" customHeight="1">
      <c r="A2" s="10" t="s">
        <v>123</v>
      </c>
      <c r="B2" s="21">
        <v>173.9</v>
      </c>
      <c r="C2" s="11" t="s">
        <v>124</v>
      </c>
      <c r="D2" s="11" t="s">
        <v>213</v>
      </c>
      <c r="E2" s="11"/>
      <c r="F2" s="21">
        <v>2.5</v>
      </c>
      <c r="G2" s="12" t="s">
        <v>125</v>
      </c>
    </row>
    <row r="3" spans="1:7" ht="19.5" customHeight="1">
      <c r="A3" s="10" t="s">
        <v>126</v>
      </c>
      <c r="B3" s="21">
        <v>137</v>
      </c>
      <c r="C3" s="11" t="s">
        <v>127</v>
      </c>
      <c r="D3" s="11" t="s">
        <v>214</v>
      </c>
      <c r="E3" s="11"/>
      <c r="F3" s="21">
        <v>6</v>
      </c>
      <c r="G3" s="12" t="s">
        <v>4</v>
      </c>
    </row>
    <row r="4" spans="1:7" ht="19.5" customHeight="1">
      <c r="A4" s="10" t="s">
        <v>128</v>
      </c>
      <c r="B4" s="22">
        <v>40300</v>
      </c>
      <c r="C4" s="11" t="s">
        <v>129</v>
      </c>
      <c r="D4" s="11" t="s">
        <v>130</v>
      </c>
      <c r="E4" s="11"/>
      <c r="F4" s="21">
        <f>F6/F2</f>
        <v>62.4</v>
      </c>
      <c r="G4" s="12" t="s">
        <v>6</v>
      </c>
    </row>
    <row r="5" spans="1:7" ht="19.5" customHeight="1">
      <c r="A5" s="10" t="s">
        <v>131</v>
      </c>
      <c r="B5" s="22">
        <v>13600</v>
      </c>
      <c r="C5" s="11" t="s">
        <v>129</v>
      </c>
      <c r="D5" s="11" t="s">
        <v>160</v>
      </c>
      <c r="E5" s="11"/>
      <c r="F5" s="21">
        <v>45</v>
      </c>
      <c r="G5" s="12" t="s">
        <v>162</v>
      </c>
    </row>
    <row r="6" spans="1:7" ht="19.5" customHeight="1">
      <c r="A6" s="10" t="s">
        <v>132</v>
      </c>
      <c r="B6" s="21">
        <v>15.2</v>
      </c>
      <c r="C6" s="11" t="s">
        <v>133</v>
      </c>
      <c r="D6" s="11" t="s">
        <v>161</v>
      </c>
      <c r="E6" s="11"/>
      <c r="F6" s="21">
        <f>126+30</f>
        <v>156</v>
      </c>
      <c r="G6" s="12" t="s">
        <v>163</v>
      </c>
    </row>
    <row r="7" spans="1:7" ht="19.5" customHeight="1">
      <c r="A7" s="10" t="s">
        <v>134</v>
      </c>
      <c r="B7" s="21">
        <v>8.84</v>
      </c>
      <c r="C7" s="11" t="s">
        <v>133</v>
      </c>
      <c r="D7" s="11" t="s">
        <v>215</v>
      </c>
      <c r="E7" s="11"/>
      <c r="F7" s="21">
        <v>1.25</v>
      </c>
      <c r="G7" s="12" t="s">
        <v>125</v>
      </c>
    </row>
    <row r="8" spans="1:7" ht="19.5" customHeight="1">
      <c r="A8" s="10" t="s">
        <v>135</v>
      </c>
      <c r="B8" s="23">
        <v>2300</v>
      </c>
      <c r="C8" s="11" t="s">
        <v>136</v>
      </c>
      <c r="D8" s="11"/>
      <c r="E8" s="11"/>
      <c r="F8" s="26"/>
      <c r="G8" s="12"/>
    </row>
    <row r="9" spans="1:7" ht="19.5" customHeight="1">
      <c r="A9" s="13" t="s">
        <v>137</v>
      </c>
      <c r="B9" s="24">
        <v>776</v>
      </c>
      <c r="C9" s="14" t="s">
        <v>136</v>
      </c>
      <c r="D9" s="14"/>
      <c r="E9" s="14"/>
      <c r="F9" s="31"/>
      <c r="G9" s="15"/>
    </row>
    <row r="11" ht="19.5" customHeight="1">
      <c r="A11" s="1" t="s">
        <v>139</v>
      </c>
    </row>
    <row r="12" spans="1:3" ht="19.5" customHeight="1">
      <c r="A12" s="2" t="s">
        <v>164</v>
      </c>
      <c r="B12" s="4">
        <f>F6/F2</f>
        <v>62.4</v>
      </c>
      <c r="C12" s="2" t="s">
        <v>6</v>
      </c>
    </row>
    <row r="13" spans="1:3" ht="19.5" customHeight="1">
      <c r="A13" s="2" t="s">
        <v>216</v>
      </c>
      <c r="B13" s="4">
        <f>B12*F7^2/8</f>
        <v>12.1875</v>
      </c>
      <c r="C13" s="2" t="s">
        <v>165</v>
      </c>
    </row>
    <row r="14" spans="1:3" ht="19.5" customHeight="1">
      <c r="A14" s="2" t="s">
        <v>217</v>
      </c>
      <c r="B14" s="4">
        <f>B12*F7/2</f>
        <v>39</v>
      </c>
      <c r="C14" s="2" t="s">
        <v>166</v>
      </c>
    </row>
    <row r="16" ht="19.5" customHeight="1">
      <c r="A16" s="1" t="s">
        <v>140</v>
      </c>
    </row>
    <row r="17" ht="19.5" customHeight="1">
      <c r="A17" s="2" t="s">
        <v>167</v>
      </c>
    </row>
    <row r="18" spans="1:3" ht="19.5" customHeight="1">
      <c r="A18" s="2" t="s">
        <v>141</v>
      </c>
      <c r="B18" s="4">
        <f>B13*100000/B8</f>
        <v>529.8913043478261</v>
      </c>
      <c r="C18" s="2" t="s">
        <v>138</v>
      </c>
    </row>
    <row r="19" spans="1:7" ht="19.5" customHeight="1">
      <c r="A19" s="2" t="s">
        <v>142</v>
      </c>
      <c r="B19" s="4">
        <f>F7*100/F19</f>
        <v>3.5714285714285716</v>
      </c>
      <c r="E19" s="30" t="s">
        <v>143</v>
      </c>
      <c r="F19" s="3">
        <f>IF(B1="(H - 300 X 300 X 10 X 15 : SS41)",30,35)</f>
        <v>35</v>
      </c>
      <c r="G19" s="2" t="s">
        <v>144</v>
      </c>
    </row>
    <row r="20" ht="19.5" customHeight="1">
      <c r="A20" s="2" t="s">
        <v>145</v>
      </c>
    </row>
    <row r="21" spans="1:4" ht="19.5" customHeight="1">
      <c r="A21" s="2" t="s">
        <v>146</v>
      </c>
      <c r="B21" s="2" t="s">
        <v>147</v>
      </c>
      <c r="C21" s="3">
        <f>1.5*1400</f>
        <v>2100</v>
      </c>
      <c r="D21" s="2" t="s">
        <v>138</v>
      </c>
    </row>
    <row r="22" spans="1:5" ht="19.5" customHeight="1">
      <c r="A22" s="2" t="s">
        <v>148</v>
      </c>
      <c r="B22" s="2" t="s">
        <v>147</v>
      </c>
      <c r="C22" s="2" t="s">
        <v>149</v>
      </c>
      <c r="E22" s="2" t="s">
        <v>150</v>
      </c>
    </row>
    <row r="23" spans="1:3" ht="19.5" customHeight="1">
      <c r="A23" s="2" t="s">
        <v>151</v>
      </c>
      <c r="B23" s="4">
        <f>IF(B19&lt;4.5,C21,1.5*(1400-24*(B19-4.5)))</f>
        <v>2100</v>
      </c>
      <c r="C23" s="2" t="s">
        <v>138</v>
      </c>
    </row>
    <row r="24" spans="1:4" ht="19.5" customHeight="1">
      <c r="A24" s="17" t="s">
        <v>152</v>
      </c>
      <c r="B24" s="18" t="str">
        <f>IF(B23&lt;B18,"&lt;","&gt;")</f>
        <v>&gt;</v>
      </c>
      <c r="C24" s="17" t="s">
        <v>153</v>
      </c>
      <c r="D24" s="17" t="str">
        <f>IF(B24="&gt;","O.K.","N.G.")</f>
        <v>O.K.</v>
      </c>
    </row>
    <row r="25" ht="19.5" customHeight="1">
      <c r="A25" s="2" t="s">
        <v>168</v>
      </c>
    </row>
    <row r="26" spans="1:7" ht="19.5" customHeight="1">
      <c r="A26" s="2" t="s">
        <v>154</v>
      </c>
      <c r="B26" s="4">
        <f>B14*1000/F26</f>
        <v>1041.6666666666667</v>
      </c>
      <c r="C26" s="2" t="s">
        <v>138</v>
      </c>
      <c r="E26" s="30" t="s">
        <v>155</v>
      </c>
      <c r="F26" s="3">
        <f>IF(B1="(H - 300 X 300 X 10 X 15 : SS41)",1*(30-3),37.44)</f>
        <v>37.44</v>
      </c>
      <c r="G26" s="2" t="s">
        <v>144</v>
      </c>
    </row>
    <row r="27" spans="1:3" ht="19.5" customHeight="1">
      <c r="A27" s="2" t="s">
        <v>156</v>
      </c>
      <c r="B27" s="3">
        <f>1.5*800</f>
        <v>1200</v>
      </c>
      <c r="C27" s="2" t="s">
        <v>138</v>
      </c>
    </row>
    <row r="28" spans="1:4" ht="19.5" customHeight="1">
      <c r="A28" s="17" t="s">
        <v>157</v>
      </c>
      <c r="B28" s="18" t="str">
        <f>IF(B27&lt;B26,"&lt;","&gt;")</f>
        <v>&gt;</v>
      </c>
      <c r="C28" s="17" t="s">
        <v>158</v>
      </c>
      <c r="D28" s="17" t="str">
        <f>IF(B28="&gt;","O.K.","N.G.")</f>
        <v>O.K.</v>
      </c>
    </row>
    <row r="29" ht="19.5" customHeight="1">
      <c r="A29" s="2" t="s">
        <v>169</v>
      </c>
    </row>
    <row r="30" spans="1:4" ht="19.5" customHeight="1">
      <c r="A30" s="2" t="s">
        <v>218</v>
      </c>
      <c r="C30" s="16">
        <f>5*F4*10*(F7*100)^4/(384*2.1*10^6*B4)</f>
        <v>0.023439000096006142</v>
      </c>
      <c r="D30" s="11" t="s">
        <v>133</v>
      </c>
    </row>
    <row r="31" spans="1:5" ht="19.5" customHeight="1">
      <c r="A31" s="17" t="s">
        <v>171</v>
      </c>
      <c r="B31" s="32">
        <f>F7*100/C30</f>
        <v>5332.992</v>
      </c>
      <c r="C31" s="18" t="str">
        <f>IF(1/B31&lt;1/300,"&lt;","&gt;")</f>
        <v>&lt;</v>
      </c>
      <c r="D31" s="17" t="s">
        <v>170</v>
      </c>
      <c r="E31" s="17" t="str">
        <f>IF(C31="&lt;","O.K.","N.G.")</f>
        <v>O.K.</v>
      </c>
    </row>
  </sheetData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&amp;L&amp;"돋움,굵게"&amp;12 - 띠장의 검토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pane ySplit="9" topLeftCell="BM10" activePane="bottomLeft" state="frozen"/>
      <selection pane="topLeft" activeCell="A1" sqref="A1"/>
      <selection pane="bottomLeft" activeCell="B7" sqref="B7"/>
    </sheetView>
  </sheetViews>
  <sheetFormatPr defaultColWidth="8.88671875" defaultRowHeight="19.5" customHeight="1"/>
  <cols>
    <col min="1" max="1" width="13.5546875" style="2" customWidth="1"/>
    <col min="2" max="2" width="8.88671875" style="2" customWidth="1"/>
    <col min="3" max="3" width="11.88671875" style="2" customWidth="1"/>
    <col min="4" max="4" width="8.88671875" style="2" customWidth="1"/>
    <col min="5" max="5" width="16.77734375" style="2" customWidth="1"/>
    <col min="6" max="16384" width="8.88671875" style="2" customWidth="1"/>
  </cols>
  <sheetData>
    <row r="1" spans="1:7" ht="19.5" customHeight="1">
      <c r="A1" s="5" t="s">
        <v>183</v>
      </c>
      <c r="B1" s="35" t="s">
        <v>184</v>
      </c>
      <c r="C1" s="7"/>
      <c r="D1" s="8"/>
      <c r="E1" s="7"/>
      <c r="F1" s="40"/>
      <c r="G1" s="41"/>
    </row>
    <row r="2" spans="1:7" ht="19.5" customHeight="1">
      <c r="A2" s="10" t="s">
        <v>194</v>
      </c>
      <c r="B2" s="21">
        <v>180</v>
      </c>
      <c r="C2" s="11" t="s">
        <v>185</v>
      </c>
      <c r="D2" s="11"/>
      <c r="E2" s="11"/>
      <c r="F2" s="47"/>
      <c r="G2" s="48"/>
    </row>
    <row r="3" spans="1:7" ht="19.5" customHeight="1">
      <c r="A3" s="10" t="s">
        <v>186</v>
      </c>
      <c r="B3" s="21">
        <v>16</v>
      </c>
      <c r="C3" s="11" t="s">
        <v>185</v>
      </c>
      <c r="D3" s="11"/>
      <c r="E3" s="11"/>
      <c r="F3" s="47"/>
      <c r="G3" s="48"/>
    </row>
    <row r="4" spans="1:7" ht="19.5" customHeight="1">
      <c r="A4" s="53" t="s">
        <v>230</v>
      </c>
      <c r="B4" s="36"/>
      <c r="C4" s="11"/>
      <c r="D4" s="11"/>
      <c r="E4" s="11"/>
      <c r="F4" s="47"/>
      <c r="G4" s="48"/>
    </row>
    <row r="5" spans="1:7" ht="19.5" customHeight="1">
      <c r="A5" s="54" t="s">
        <v>231</v>
      </c>
      <c r="B5" s="11"/>
      <c r="C5" s="25">
        <v>1.2</v>
      </c>
      <c r="D5" s="52" t="s">
        <v>4</v>
      </c>
      <c r="E5" s="11"/>
      <c r="F5" s="47"/>
      <c r="G5" s="48"/>
    </row>
    <row r="6" spans="1:7" ht="19.5" customHeight="1">
      <c r="A6" s="39" t="s">
        <v>232</v>
      </c>
      <c r="B6" s="26"/>
      <c r="C6" s="25">
        <v>13.45</v>
      </c>
      <c r="D6" s="11" t="s">
        <v>233</v>
      </c>
      <c r="E6" s="11"/>
      <c r="F6" s="47"/>
      <c r="G6" s="42"/>
    </row>
    <row r="7" spans="1:7" ht="19.5" customHeight="1">
      <c r="A7" s="39"/>
      <c r="B7" s="26"/>
      <c r="C7" s="11"/>
      <c r="D7" s="11"/>
      <c r="E7" s="11"/>
      <c r="F7" s="28"/>
      <c r="G7" s="49"/>
    </row>
    <row r="8" spans="1:7" ht="19.5" customHeight="1">
      <c r="A8" s="39"/>
      <c r="B8" s="37"/>
      <c r="C8" s="11"/>
      <c r="D8" s="11"/>
      <c r="E8" s="11"/>
      <c r="F8" s="27"/>
      <c r="G8" s="49"/>
    </row>
    <row r="9" spans="1:7" ht="19.5" customHeight="1">
      <c r="A9" s="13"/>
      <c r="B9" s="38"/>
      <c r="C9" s="14"/>
      <c r="D9" s="14"/>
      <c r="E9" s="14"/>
      <c r="F9" s="50"/>
      <c r="G9" s="51"/>
    </row>
    <row r="11" ht="19.5" customHeight="1">
      <c r="A11" s="1" t="s">
        <v>234</v>
      </c>
    </row>
    <row r="12" spans="1:7" ht="19.5" customHeight="1">
      <c r="A12" s="2" t="s">
        <v>188</v>
      </c>
      <c r="C12" s="4">
        <f>C5-3/4*F12</f>
        <v>0.9375</v>
      </c>
      <c r="D12" s="2" t="s">
        <v>191</v>
      </c>
      <c r="E12" s="30" t="s">
        <v>189</v>
      </c>
      <c r="F12" s="43">
        <v>0.35</v>
      </c>
      <c r="G12" s="2" t="s">
        <v>190</v>
      </c>
    </row>
    <row r="13" spans="1:4" ht="19.5" customHeight="1">
      <c r="A13" s="2" t="s">
        <v>192</v>
      </c>
      <c r="C13" s="4">
        <f>C6</f>
        <v>13.45</v>
      </c>
      <c r="D13" s="2" t="s">
        <v>187</v>
      </c>
    </row>
    <row r="14" spans="1:4" ht="19.5" customHeight="1">
      <c r="A14" s="2" t="s">
        <v>193</v>
      </c>
      <c r="C14" s="4">
        <f>C13*C12^2/8</f>
        <v>1.4776611328125</v>
      </c>
      <c r="D14" s="2" t="s">
        <v>165</v>
      </c>
    </row>
    <row r="15" ht="19.5" customHeight="1">
      <c r="A15" s="2" t="s">
        <v>235</v>
      </c>
    </row>
    <row r="16" spans="1:5" ht="19.5" customHeight="1">
      <c r="A16" s="2" t="s">
        <v>195</v>
      </c>
      <c r="D16" s="4">
        <f>SQRT((6*C14*100000)/(100*B2))</f>
        <v>7.018217087961158</v>
      </c>
      <c r="E16" s="2" t="s">
        <v>196</v>
      </c>
    </row>
    <row r="17" spans="1:4" ht="19.5" customHeight="1">
      <c r="A17" s="17" t="s">
        <v>197</v>
      </c>
      <c r="B17" s="17"/>
      <c r="C17" s="44">
        <f>ROUNDUP(D16,0)</f>
        <v>8</v>
      </c>
      <c r="D17" s="17" t="s">
        <v>198</v>
      </c>
    </row>
    <row r="19" ht="19.5" customHeight="1">
      <c r="A19" s="1" t="s">
        <v>236</v>
      </c>
    </row>
    <row r="20" spans="1:3" ht="19.5" customHeight="1">
      <c r="A20" s="2" t="s">
        <v>199</v>
      </c>
      <c r="B20" s="4">
        <f>C13*C12/2</f>
        <v>6.3046875</v>
      </c>
      <c r="C20" s="2" t="s">
        <v>166</v>
      </c>
    </row>
    <row r="21" spans="1:4" ht="19.5" customHeight="1">
      <c r="A21" s="2" t="s">
        <v>237</v>
      </c>
      <c r="C21" s="2" t="s">
        <v>200</v>
      </c>
      <c r="D21" s="11"/>
    </row>
    <row r="22" spans="1:5" ht="19.5" customHeight="1">
      <c r="A22" s="2" t="s">
        <v>238</v>
      </c>
      <c r="B22" s="4"/>
      <c r="D22" s="4">
        <f>1.5*B20*1000/100/B3</f>
        <v>5.91064453125</v>
      </c>
      <c r="E22" s="2" t="s">
        <v>196</v>
      </c>
    </row>
    <row r="23" spans="2:4" ht="19.5" customHeight="1">
      <c r="B23" s="4"/>
      <c r="D23" s="4"/>
    </row>
    <row r="24" spans="1:7" ht="19.5" customHeight="1">
      <c r="A24" s="17" t="s">
        <v>239</v>
      </c>
      <c r="C24" s="20"/>
      <c r="D24" s="17"/>
      <c r="E24" s="17"/>
      <c r="F24" s="44">
        <f>C17</f>
        <v>8</v>
      </c>
      <c r="G24" s="17" t="s">
        <v>240</v>
      </c>
    </row>
  </sheetData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&amp;L&amp;"돋움,굵게"&amp;12 - 토류판의 검토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8" sqref="C18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2000-02-08T13:03:52Z</cp:lastPrinted>
  <dcterms:created xsi:type="dcterms:W3CDTF">2000-01-24T05:31:45Z</dcterms:created>
  <dcterms:modified xsi:type="dcterms:W3CDTF">2008-07-08T12:46:52Z</dcterms:modified>
  <cp:category/>
  <cp:version/>
  <cp:contentType/>
  <cp:contentStatus/>
</cp:coreProperties>
</file>